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informacion 1\Desktop\Estadisticas ODD 2do Trimestre 2025\"/>
    </mc:Choice>
  </mc:AlternateContent>
  <xr:revisionPtr revIDLastSave="0" documentId="13_ncr:1_{631741B1-BD00-4AEB-B34B-7AE3533C3150}" xr6:coauthVersionLast="47" xr6:coauthVersionMax="47" xr10:uidLastSave="{00000000-0000-0000-0000-000000000000}"/>
  <bookViews>
    <workbookView xWindow="-120" yWindow="-120" windowWidth="20730" windowHeight="11160" xr2:uid="{0001B127-1CC7-4572-8BDC-CF2559577958}"/>
  </bookViews>
  <sheets>
    <sheet name="ABRIL-JUNIO" sheetId="1" r:id="rId1"/>
    <sheet name="ORGANIZACION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" i="1" l="1"/>
  <c r="W22" i="1"/>
  <c r="W21" i="1"/>
  <c r="W20" i="1"/>
  <c r="G22" i="1"/>
  <c r="S22" i="1"/>
  <c r="K22" i="1"/>
  <c r="U22" i="1"/>
  <c r="U21" i="1"/>
  <c r="U20" i="1"/>
  <c r="I47" i="1"/>
  <c r="G47" i="1"/>
  <c r="E47" i="1"/>
  <c r="R23" i="1"/>
  <c r="S21" i="1"/>
  <c r="S20" i="1"/>
  <c r="O22" i="1"/>
  <c r="O21" i="1"/>
  <c r="O20" i="1"/>
  <c r="M22" i="1"/>
  <c r="M21" i="1"/>
  <c r="M20" i="1"/>
  <c r="K21" i="1"/>
  <c r="K20" i="1"/>
  <c r="I22" i="1"/>
  <c r="I21" i="1"/>
  <c r="I20" i="1"/>
  <c r="G21" i="1"/>
  <c r="G20" i="1"/>
  <c r="E22" i="1"/>
  <c r="E21" i="1"/>
  <c r="E20" i="1"/>
  <c r="C22" i="1"/>
  <c r="C21" i="1"/>
  <c r="C20" i="1"/>
  <c r="H10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44" i="1"/>
  <c r="K77" i="1"/>
  <c r="L46" i="1" s="1"/>
  <c r="K35" i="1"/>
  <c r="L34" i="1" s="1"/>
  <c r="W33" i="1"/>
  <c r="W34" i="1"/>
  <c r="W32" i="1"/>
  <c r="K23" i="1"/>
  <c r="W9" i="1"/>
  <c r="W10" i="1"/>
  <c r="W8" i="1"/>
  <c r="K11" i="1"/>
  <c r="L9" i="1" s="1"/>
  <c r="Q11" i="1"/>
  <c r="L22" i="1" l="1"/>
  <c r="L21" i="1"/>
  <c r="L20" i="1"/>
  <c r="L49" i="1"/>
  <c r="L69" i="1"/>
  <c r="L53" i="1"/>
  <c r="L65" i="1"/>
  <c r="L44" i="1"/>
  <c r="L61" i="1"/>
  <c r="L45" i="1"/>
  <c r="L73" i="1"/>
  <c r="L57" i="1"/>
  <c r="L76" i="1"/>
  <c r="L72" i="1"/>
  <c r="L68" i="1"/>
  <c r="L64" i="1"/>
  <c r="L60" i="1"/>
  <c r="L56" i="1"/>
  <c r="L52" i="1"/>
  <c r="L48" i="1"/>
  <c r="L75" i="1"/>
  <c r="L71" i="1"/>
  <c r="L67" i="1"/>
  <c r="L63" i="1"/>
  <c r="L59" i="1"/>
  <c r="L55" i="1"/>
  <c r="L51" i="1"/>
  <c r="L47" i="1"/>
  <c r="L74" i="1"/>
  <c r="L70" i="1"/>
  <c r="L66" i="1"/>
  <c r="L62" i="1"/>
  <c r="L58" i="1"/>
  <c r="L54" i="1"/>
  <c r="L50" i="1"/>
  <c r="L33" i="1"/>
  <c r="L32" i="1"/>
  <c r="L10" i="1"/>
  <c r="W11" i="1"/>
  <c r="L8" i="1"/>
  <c r="C23" i="1"/>
  <c r="U77" i="1"/>
  <c r="S77" i="1"/>
  <c r="T47" i="1" s="1"/>
  <c r="O77" i="1"/>
  <c r="Q77" i="1"/>
  <c r="M77" i="1"/>
  <c r="G77" i="1"/>
  <c r="C77" i="1"/>
  <c r="E77" i="1"/>
  <c r="I77" i="1"/>
  <c r="U35" i="1"/>
  <c r="S35" i="1"/>
  <c r="Q35" i="1"/>
  <c r="O35" i="1"/>
  <c r="M35" i="1"/>
  <c r="G35" i="1"/>
  <c r="I35" i="1"/>
  <c r="E35" i="1"/>
  <c r="C35" i="1"/>
  <c r="U23" i="1"/>
  <c r="U11" i="1"/>
  <c r="S11" i="1"/>
  <c r="O11" i="1"/>
  <c r="M11" i="1"/>
  <c r="I11" i="1"/>
  <c r="G11" i="1"/>
  <c r="E11" i="1"/>
  <c r="C11" i="1"/>
  <c r="L23" i="1" l="1"/>
  <c r="L11" i="1"/>
  <c r="N45" i="1"/>
  <c r="N49" i="1"/>
  <c r="N53" i="1"/>
  <c r="N57" i="1"/>
  <c r="N61" i="1"/>
  <c r="N65" i="1"/>
  <c r="N69" i="1"/>
  <c r="N73" i="1"/>
  <c r="N44" i="1"/>
  <c r="N50" i="1"/>
  <c r="N54" i="1"/>
  <c r="N58" i="1"/>
  <c r="N62" i="1"/>
  <c r="N66" i="1"/>
  <c r="N70" i="1"/>
  <c r="N74" i="1"/>
  <c r="N48" i="1"/>
  <c r="N52" i="1"/>
  <c r="N56" i="1"/>
  <c r="N60" i="1"/>
  <c r="N64" i="1"/>
  <c r="N68" i="1"/>
  <c r="N72" i="1"/>
  <c r="N76" i="1"/>
  <c r="N46" i="1"/>
  <c r="N47" i="1"/>
  <c r="N51" i="1"/>
  <c r="N55" i="1"/>
  <c r="N59" i="1"/>
  <c r="N63" i="1"/>
  <c r="N67" i="1"/>
  <c r="N71" i="1"/>
  <c r="N75" i="1"/>
  <c r="J10" i="1"/>
  <c r="J9" i="1"/>
  <c r="L77" i="1"/>
  <c r="L35" i="1"/>
  <c r="W77" i="1"/>
  <c r="R11" i="1"/>
  <c r="V70" i="1"/>
  <c r="F70" i="1"/>
  <c r="P70" i="1"/>
  <c r="H70" i="1"/>
  <c r="T70" i="1"/>
  <c r="J70" i="1"/>
  <c r="D44" i="1"/>
  <c r="D70" i="1"/>
  <c r="V45" i="1"/>
  <c r="V49" i="1"/>
  <c r="V53" i="1"/>
  <c r="V57" i="1"/>
  <c r="V61" i="1"/>
  <c r="V65" i="1"/>
  <c r="V69" i="1"/>
  <c r="V74" i="1"/>
  <c r="V46" i="1"/>
  <c r="V50" i="1"/>
  <c r="V54" i="1"/>
  <c r="V58" i="1"/>
  <c r="V62" i="1"/>
  <c r="V66" i="1"/>
  <c r="V71" i="1"/>
  <c r="V75" i="1"/>
  <c r="V47" i="1"/>
  <c r="V51" i="1"/>
  <c r="V55" i="1"/>
  <c r="V59" i="1"/>
  <c r="V63" i="1"/>
  <c r="V67" i="1"/>
  <c r="V72" i="1"/>
  <c r="V76" i="1"/>
  <c r="V48" i="1"/>
  <c r="V52" i="1"/>
  <c r="V56" i="1"/>
  <c r="V60" i="1"/>
  <c r="V64" i="1"/>
  <c r="V68" i="1"/>
  <c r="V73" i="1"/>
  <c r="V44" i="1"/>
  <c r="J48" i="1"/>
  <c r="J52" i="1"/>
  <c r="J56" i="1"/>
  <c r="J60" i="1"/>
  <c r="J64" i="1"/>
  <c r="J68" i="1"/>
  <c r="J73" i="1"/>
  <c r="J63" i="1"/>
  <c r="J45" i="1"/>
  <c r="J49" i="1"/>
  <c r="J53" i="1"/>
  <c r="J57" i="1"/>
  <c r="J61" i="1"/>
  <c r="J65" i="1"/>
  <c r="J69" i="1"/>
  <c r="J74" i="1"/>
  <c r="J47" i="1"/>
  <c r="J55" i="1"/>
  <c r="J67" i="1"/>
  <c r="J76" i="1"/>
  <c r="J46" i="1"/>
  <c r="J50" i="1"/>
  <c r="J54" i="1"/>
  <c r="J58" i="1"/>
  <c r="J62" i="1"/>
  <c r="J66" i="1"/>
  <c r="J71" i="1"/>
  <c r="J75" i="1"/>
  <c r="J51" i="1"/>
  <c r="J59" i="1"/>
  <c r="J72" i="1"/>
  <c r="H44" i="1"/>
  <c r="H53" i="1"/>
  <c r="H46" i="1"/>
  <c r="H50" i="1"/>
  <c r="H54" i="1"/>
  <c r="H58" i="1"/>
  <c r="H62" i="1"/>
  <c r="H66" i="1"/>
  <c r="H71" i="1"/>
  <c r="H75" i="1"/>
  <c r="H47" i="1"/>
  <c r="H51" i="1"/>
  <c r="H59" i="1"/>
  <c r="H63" i="1"/>
  <c r="H67" i="1"/>
  <c r="H72" i="1"/>
  <c r="H76" i="1"/>
  <c r="H55" i="1"/>
  <c r="H48" i="1"/>
  <c r="H52" i="1"/>
  <c r="H56" i="1"/>
  <c r="H60" i="1"/>
  <c r="H64" i="1"/>
  <c r="H68" i="1"/>
  <c r="H73" i="1"/>
  <c r="H45" i="1"/>
  <c r="H49" i="1"/>
  <c r="H57" i="1"/>
  <c r="H61" i="1"/>
  <c r="H65" i="1"/>
  <c r="H69" i="1"/>
  <c r="H74" i="1"/>
  <c r="F44" i="1"/>
  <c r="F47" i="1"/>
  <c r="F51" i="1"/>
  <c r="F55" i="1"/>
  <c r="F59" i="1"/>
  <c r="F63" i="1"/>
  <c r="F67" i="1"/>
  <c r="F72" i="1"/>
  <c r="F76" i="1"/>
  <c r="F48" i="1"/>
  <c r="F52" i="1"/>
  <c r="F56" i="1"/>
  <c r="F60" i="1"/>
  <c r="F64" i="1"/>
  <c r="F68" i="1"/>
  <c r="F73" i="1"/>
  <c r="F45" i="1"/>
  <c r="F49" i="1"/>
  <c r="F53" i="1"/>
  <c r="F57" i="1"/>
  <c r="F61" i="1"/>
  <c r="F65" i="1"/>
  <c r="F69" i="1"/>
  <c r="F74" i="1"/>
  <c r="F46" i="1"/>
  <c r="F50" i="1"/>
  <c r="F54" i="1"/>
  <c r="F58" i="1"/>
  <c r="F62" i="1"/>
  <c r="F66" i="1"/>
  <c r="F71" i="1"/>
  <c r="F75" i="1"/>
  <c r="D47" i="1"/>
  <c r="D51" i="1"/>
  <c r="D55" i="1"/>
  <c r="D59" i="1"/>
  <c r="D63" i="1"/>
  <c r="D67" i="1"/>
  <c r="D72" i="1"/>
  <c r="D76" i="1"/>
  <c r="D56" i="1"/>
  <c r="D60" i="1"/>
  <c r="D68" i="1"/>
  <c r="D48" i="1"/>
  <c r="D45" i="1"/>
  <c r="D49" i="1"/>
  <c r="D53" i="1"/>
  <c r="D57" i="1"/>
  <c r="D61" i="1"/>
  <c r="D65" i="1"/>
  <c r="D69" i="1"/>
  <c r="D74" i="1"/>
  <c r="D46" i="1"/>
  <c r="D50" i="1"/>
  <c r="D54" i="1"/>
  <c r="D58" i="1"/>
  <c r="D62" i="1"/>
  <c r="D66" i="1"/>
  <c r="D71" i="1"/>
  <c r="D75" i="1"/>
  <c r="D52" i="1"/>
  <c r="D64" i="1"/>
  <c r="D73" i="1"/>
  <c r="T44" i="1"/>
  <c r="T55" i="1"/>
  <c r="T48" i="1"/>
  <c r="T52" i="1"/>
  <c r="T56" i="1"/>
  <c r="T60" i="1"/>
  <c r="T64" i="1"/>
  <c r="T68" i="1"/>
  <c r="T73" i="1"/>
  <c r="T45" i="1"/>
  <c r="T53" i="1"/>
  <c r="T57" i="1"/>
  <c r="T61" i="1"/>
  <c r="T65" i="1"/>
  <c r="T69" i="1"/>
  <c r="T74" i="1"/>
  <c r="T49" i="1"/>
  <c r="T46" i="1"/>
  <c r="T50" i="1"/>
  <c r="T54" i="1"/>
  <c r="T58" i="1"/>
  <c r="T62" i="1"/>
  <c r="T66" i="1"/>
  <c r="T71" i="1"/>
  <c r="T75" i="1"/>
  <c r="T51" i="1"/>
  <c r="T59" i="1"/>
  <c r="T63" i="1"/>
  <c r="T67" i="1"/>
  <c r="T72" i="1"/>
  <c r="T76" i="1"/>
  <c r="P61" i="1"/>
  <c r="P46" i="1"/>
  <c r="P50" i="1"/>
  <c r="P54" i="1"/>
  <c r="P58" i="1"/>
  <c r="P62" i="1"/>
  <c r="P66" i="1"/>
  <c r="P71" i="1"/>
  <c r="P75" i="1"/>
  <c r="P47" i="1"/>
  <c r="P51" i="1"/>
  <c r="P55" i="1"/>
  <c r="P59" i="1"/>
  <c r="P67" i="1"/>
  <c r="P72" i="1"/>
  <c r="P76" i="1"/>
  <c r="P63" i="1"/>
  <c r="P48" i="1"/>
  <c r="P52" i="1"/>
  <c r="P56" i="1"/>
  <c r="P60" i="1"/>
  <c r="P64" i="1"/>
  <c r="P68" i="1"/>
  <c r="P73" i="1"/>
  <c r="P45" i="1"/>
  <c r="P49" i="1"/>
  <c r="P53" i="1"/>
  <c r="P57" i="1"/>
  <c r="P65" i="1"/>
  <c r="P69" i="1"/>
  <c r="P74" i="1"/>
  <c r="P44" i="1"/>
  <c r="J44" i="1"/>
  <c r="D22" i="1"/>
  <c r="D20" i="1"/>
  <c r="D21" i="1"/>
  <c r="V9" i="1"/>
  <c r="V10" i="1"/>
  <c r="V8" i="1"/>
  <c r="T10" i="1"/>
  <c r="T8" i="1"/>
  <c r="T9" i="1"/>
  <c r="P8" i="1"/>
  <c r="P9" i="1"/>
  <c r="P10" i="1"/>
  <c r="N9" i="1"/>
  <c r="N10" i="1"/>
  <c r="N8" i="1"/>
  <c r="J8" i="1"/>
  <c r="H8" i="1"/>
  <c r="H9" i="1"/>
  <c r="F8" i="1"/>
  <c r="F10" i="1"/>
  <c r="F9" i="1"/>
  <c r="D10" i="1"/>
  <c r="D8" i="1"/>
  <c r="D9" i="1"/>
  <c r="V34" i="1"/>
  <c r="V32" i="1"/>
  <c r="V33" i="1"/>
  <c r="T32" i="1"/>
  <c r="T33" i="1"/>
  <c r="T34" i="1"/>
  <c r="P34" i="1"/>
  <c r="P32" i="1"/>
  <c r="P33" i="1"/>
  <c r="N34" i="1"/>
  <c r="N33" i="1"/>
  <c r="N32" i="1"/>
  <c r="D33" i="1"/>
  <c r="D34" i="1"/>
  <c r="D32" i="1"/>
  <c r="F33" i="1"/>
  <c r="F34" i="1"/>
  <c r="F32" i="1"/>
  <c r="J33" i="1"/>
  <c r="J34" i="1"/>
  <c r="J32" i="1"/>
  <c r="H34" i="1"/>
  <c r="H32" i="1"/>
  <c r="H33" i="1"/>
  <c r="V20" i="1"/>
  <c r="V21" i="1"/>
  <c r="V22" i="1"/>
  <c r="D23" i="1"/>
  <c r="W35" i="1"/>
  <c r="X70" i="1" l="1"/>
  <c r="X77" i="1"/>
  <c r="X45" i="1"/>
  <c r="X49" i="1"/>
  <c r="X53" i="1"/>
  <c r="X57" i="1"/>
  <c r="X61" i="1"/>
  <c r="X65" i="1"/>
  <c r="X69" i="1"/>
  <c r="X74" i="1"/>
  <c r="X52" i="1"/>
  <c r="X64" i="1"/>
  <c r="X46" i="1"/>
  <c r="X50" i="1"/>
  <c r="X54" i="1"/>
  <c r="X58" i="1"/>
  <c r="X62" i="1"/>
  <c r="X66" i="1"/>
  <c r="X71" i="1"/>
  <c r="X75" i="1"/>
  <c r="X48" i="1"/>
  <c r="X60" i="1"/>
  <c r="X73" i="1"/>
  <c r="X51" i="1"/>
  <c r="X55" i="1"/>
  <c r="X59" i="1"/>
  <c r="X63" i="1"/>
  <c r="X67" i="1"/>
  <c r="X72" i="1"/>
  <c r="X76" i="1"/>
  <c r="X56" i="1"/>
  <c r="X68" i="1"/>
  <c r="X44" i="1"/>
  <c r="X47" i="1"/>
  <c r="V23" i="1"/>
  <c r="N77" i="1"/>
  <c r="V77" i="1"/>
  <c r="J77" i="1"/>
  <c r="H77" i="1"/>
  <c r="F77" i="1"/>
  <c r="D77" i="1"/>
  <c r="T77" i="1"/>
  <c r="R77" i="1"/>
  <c r="P77" i="1"/>
  <c r="V11" i="1"/>
  <c r="V35" i="1"/>
  <c r="D11" i="1"/>
  <c r="F35" i="1"/>
  <c r="X34" i="1"/>
  <c r="X33" i="1"/>
  <c r="X32" i="1"/>
  <c r="X9" i="1"/>
  <c r="X10" i="1"/>
  <c r="X8" i="1"/>
  <c r="M23" i="1"/>
  <c r="O23" i="1"/>
  <c r="Q23" i="1"/>
  <c r="S23" i="1"/>
  <c r="I23" i="1"/>
  <c r="G23" i="1"/>
  <c r="E23" i="1"/>
  <c r="N22" i="1" l="1"/>
  <c r="N20" i="1"/>
  <c r="N21" i="1"/>
  <c r="J20" i="1"/>
  <c r="J21" i="1"/>
  <c r="J22" i="1"/>
  <c r="H22" i="1"/>
  <c r="H20" i="1"/>
  <c r="H21" i="1"/>
  <c r="F21" i="1"/>
  <c r="F22" i="1"/>
  <c r="F20" i="1"/>
  <c r="T21" i="1"/>
  <c r="T22" i="1"/>
  <c r="T20" i="1"/>
  <c r="P22" i="1"/>
  <c r="P21" i="1"/>
  <c r="P20" i="1"/>
  <c r="X20" i="1" l="1"/>
  <c r="X21" i="1"/>
  <c r="X22" i="1"/>
  <c r="P23" i="1"/>
  <c r="T23" i="1"/>
  <c r="H11" i="1"/>
  <c r="F11" i="1"/>
  <c r="N11" i="1"/>
  <c r="J11" i="1"/>
  <c r="P11" i="1"/>
  <c r="X23" i="1" l="1"/>
  <c r="J23" i="1" l="1"/>
  <c r="F23" i="1"/>
  <c r="N23" i="1"/>
  <c r="H23" i="1"/>
  <c r="D35" i="1" l="1"/>
  <c r="N35" i="1"/>
  <c r="P35" i="1"/>
  <c r="H35" i="1"/>
  <c r="T35" i="1"/>
  <c r="R35" i="1"/>
  <c r="J35" i="1"/>
  <c r="T11" i="1"/>
  <c r="X35" i="1" l="1"/>
  <c r="X11" i="1"/>
</calcChain>
</file>

<file path=xl/sharedStrings.xml><?xml version="1.0" encoding="utf-8"?>
<sst xmlns="http://schemas.openxmlformats.org/spreadsheetml/2006/main" count="462" uniqueCount="320">
  <si>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</si>
  <si>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</si>
  <si>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</si>
  <si>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</si>
  <si>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</si>
  <si>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</si>
  <si>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</si>
  <si>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</si>
  <si>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</si>
  <si>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Cant.</t>
  </si>
  <si>
    <t>%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</si>
  <si>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</si>
  <si>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</si>
  <si>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</si>
  <si>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</si>
  <si>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</si>
  <si>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</si>
  <si>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</si>
  <si>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</si>
  <si>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</si>
  <si>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</si>
  <si>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</si>
  <si>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</si>
  <si>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</si>
  <si>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</si>
  <si>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</si>
  <si>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</si>
  <si>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</si>
  <si>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</si>
  <si>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</si>
  <si>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</si>
  <si>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</si>
  <si>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</si>
  <si>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</si>
  <si>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</si>
  <si>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</si>
  <si>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</si>
  <si>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</si>
  <si>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</si>
  <si>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</si>
  <si>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</si>
  <si>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</si>
  <si>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</si>
  <si>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</si>
  <si>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</si>
  <si>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</si>
  <si>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r>
      <t>FUENTE:</t>
    </r>
    <r>
      <rPr>
        <sz val="8"/>
        <rFont val="Arial"/>
        <family val="2"/>
      </rPr>
      <t xml:space="preserve"> Elaborado en base a datos suministrados por los programas y Regionales del CND.</t>
    </r>
  </si>
  <si>
    <t>DEPARTAMENTOS</t>
  </si>
  <si>
    <t>CANTIDAD DE ORGANIZACIONES ARTICULADAS POR DEPARTAMENTO</t>
  </si>
  <si>
    <t xml:space="preserve">NÚMERO DE ACTIVIDADES REALIZADAS POR LOS PROGRAMAS SEGÚN PROCEDENCIA </t>
  </si>
  <si>
    <t>DROZAMA</t>
  </si>
  <si>
    <t>DRCNORTE</t>
  </si>
  <si>
    <t>DREN</t>
  </si>
  <si>
    <t>DRHI</t>
  </si>
  <si>
    <t>San José de Ocoa</t>
  </si>
  <si>
    <t>No</t>
  </si>
  <si>
    <t>Organización Beneficiaria</t>
  </si>
  <si>
    <t>Consejo Nacional de Drogas (CND)</t>
  </si>
  <si>
    <t>Universidad Nacional Pedro Henríquez Ureña (UNPHU)</t>
  </si>
  <si>
    <t>Gabinete de Politicas Social Programa Oportunidad 14-24</t>
  </si>
  <si>
    <t>DRVALDESIA</t>
  </si>
  <si>
    <t>Academia Deportiva de Beisbol Los Dodgers de los Angeles</t>
  </si>
  <si>
    <t>CENTRO EDUCATIVO ULPINA GONZALEZ</t>
  </si>
  <si>
    <t>Ministerio de la juventud</t>
  </si>
  <si>
    <t>DRCNORESTE</t>
  </si>
  <si>
    <t>Academia Blue Jays de Toronto</t>
  </si>
  <si>
    <t>Asociación de Padres del Politécnico Rafaela Marrero Paulino</t>
  </si>
  <si>
    <t>BM cargo</t>
  </si>
  <si>
    <t>Caribbean Industrial Park</t>
  </si>
  <si>
    <t>CENTRO EDUCATIVO FRANCISCO AQUINO DOTEL</t>
  </si>
  <si>
    <t>Colegio Evangélico Central</t>
  </si>
  <si>
    <t>Colegio Juan Bautista Cambiaso</t>
  </si>
  <si>
    <t>Colegio Quisqueya</t>
  </si>
  <si>
    <t>Comunidad de Padres de Alma Rosa</t>
  </si>
  <si>
    <t>Confederación Nacional de Organizaciones del Transporte</t>
  </si>
  <si>
    <t>CTC Los Alcarrizos</t>
  </si>
  <si>
    <t>direccion de desarollo minera benfond empertise SRL/ Sanata elena</t>
  </si>
  <si>
    <t>Escuela Bill Grant, La Romana</t>
  </si>
  <si>
    <t>Escuela Divina Providencia</t>
  </si>
  <si>
    <t>Escuela Henríquez Jiménez Moya</t>
  </si>
  <si>
    <t>Escuela José de Jesús Germoso</t>
  </si>
  <si>
    <t>Escuela Juan Pablo Duarte</t>
  </si>
  <si>
    <t>Escuela Mercedes Luisa Ramirez</t>
  </si>
  <si>
    <t>Escuela Pedro Antonio Batista</t>
  </si>
  <si>
    <t>Escuela Primaria Concepción Bona y Hernández</t>
  </si>
  <si>
    <t>Escuela Primaria Santa Teresa de Jesus</t>
  </si>
  <si>
    <t>Escuela Primaria Tomas Taveras</t>
  </si>
  <si>
    <t>Escuela Salvador Then Then</t>
  </si>
  <si>
    <t>Iglesia Dios de Gloria</t>
  </si>
  <si>
    <t>Instituto Artes Maria Marcia Comprés de Vargas</t>
  </si>
  <si>
    <t>Instituto de Formación Técnica Profesional ( INFOTEP)</t>
  </si>
  <si>
    <t>Liceo Coronel Tomas Fernández Domínguez</t>
  </si>
  <si>
    <t>Liga Diamantes de Jesús</t>
  </si>
  <si>
    <t>Programa “El Patrón de la Tarde” – La Bakana 105.9 FM</t>
  </si>
  <si>
    <t>Programa de Beisbol Star League</t>
  </si>
  <si>
    <t>Recinto San Francisco de Macorís ( UASD)</t>
  </si>
  <si>
    <t>Regional 08 de Educación</t>
  </si>
  <si>
    <t>ORGANIAZCIONES QUE PARTICIPARON EN EL TRIMESTRE ABRIL - JUNIO 2025</t>
  </si>
  <si>
    <t>ABRIL-JUNIO 2025</t>
  </si>
  <si>
    <t>ABRIL</t>
  </si>
  <si>
    <t>MAYO</t>
  </si>
  <si>
    <t>JUNIO</t>
  </si>
  <si>
    <t xml:space="preserve">ABRIL </t>
  </si>
  <si>
    <t>Academia Dominicana en Prevención de Narcóticos</t>
  </si>
  <si>
    <t>Academia Morel</t>
  </si>
  <si>
    <t>Alcaldía de Santiago</t>
  </si>
  <si>
    <t>Arias Motors</t>
  </si>
  <si>
    <t>Asociación de Locutores de Santiago (ALS).</t>
  </si>
  <si>
    <t>Asociación de Padres de la Comunidad El Guano</t>
  </si>
  <si>
    <t>Asociación de Padres y amigos de la Escuela Prof. Aquiles Trinidad</t>
  </si>
  <si>
    <t>Asociación de Padres y amigos de la Escuela Prof. José de Jesús Germoso</t>
  </si>
  <si>
    <t>Asociación de Padres y amigos del Liceo María Altagracia Jiménez</t>
  </si>
  <si>
    <t>Ayunamiento Santo Domingo Este</t>
  </si>
  <si>
    <t>Ayuntameinto Municipal de Bohechio</t>
  </si>
  <si>
    <t>BH Mobiliario</t>
  </si>
  <si>
    <t>Casa Abierta</t>
  </si>
  <si>
    <t>Centro de Corrección y Rehabilitación CCR-15 (La Romana)</t>
  </si>
  <si>
    <t>Centro de Desarrollo Esperanza y Vida</t>
  </si>
  <si>
    <t>Centro de Desarrollo Infantil de Esperanza y Vida</t>
  </si>
  <si>
    <t>Centro de Desarrollo Infantil de Tierra de Promesa</t>
  </si>
  <si>
    <t>Centro de Rehabilitación “Rescatando Almas para Cristo”</t>
  </si>
  <si>
    <t>centro educativo Abelardo Perez</t>
  </si>
  <si>
    <t>centro educativo altagracia mendez</t>
  </si>
  <si>
    <t>Centro Educativo Baitoita</t>
  </si>
  <si>
    <t>Centro Educativo Candelario Florian Neyba</t>
  </si>
  <si>
    <t>centro educativo Carmen Marte Nin</t>
  </si>
  <si>
    <t>centro educativo de Arte cienega</t>
  </si>
  <si>
    <t>Centro Educativo Divina Providencia</t>
  </si>
  <si>
    <t>centro educativo eduardo beltre luciano</t>
  </si>
  <si>
    <t>Centro Educativo Excelencia Deportiva Prof. Alberto Byas</t>
  </si>
  <si>
    <t>centro educativo fernando tavera galvan</t>
  </si>
  <si>
    <t>Centro Educativo Francisco Amadis Peña</t>
  </si>
  <si>
    <t>centro educativo Francisco del Rosario Sanchez</t>
  </si>
  <si>
    <t>centro Educativo FUDECO</t>
  </si>
  <si>
    <t>centro Educativo John Abrahan de Neyba</t>
  </si>
  <si>
    <t>Centro Educativo José Germán Sánchez Puello</t>
  </si>
  <si>
    <t>Centro Educativo Juan Bautista Zafra</t>
  </si>
  <si>
    <t>centro educativo la Alta Gracia</t>
  </si>
  <si>
    <t>centro educativo maria tereza mirabal</t>
  </si>
  <si>
    <t>Centro Educativo Maria Tereza Tamayo</t>
  </si>
  <si>
    <t>Centro Educativo María Trinidad Sánchez</t>
  </si>
  <si>
    <t>Centro Educativo Mayaje</t>
  </si>
  <si>
    <t>Centro Educativo Pastor Roberto Méndez</t>
  </si>
  <si>
    <t>Centro Educativo Pedro Poveda</t>
  </si>
  <si>
    <t>Centro Educativo Primaria Profesor Isabel Segura</t>
  </si>
  <si>
    <t>Centro Educativo Primaria y TV centro el Guano</t>
  </si>
  <si>
    <t>Centro Educativo Prof. José Francisco Quezada</t>
  </si>
  <si>
    <t>centro educativo robertina moreta montero</t>
  </si>
  <si>
    <t>Centro Educativo Santa Maria de Guadalupe Neyba</t>
  </si>
  <si>
    <t>Centro Educativo Siglo XXI</t>
  </si>
  <si>
    <t>Centro Inaipi Villa Hermosa</t>
  </si>
  <si>
    <t>Centro INAPI</t>
  </si>
  <si>
    <t>Centro Salesiano San Francisco de Asís</t>
  </si>
  <si>
    <t>Children International</t>
  </si>
  <si>
    <t>Club Caonabo - Deportivo y Cultural</t>
  </si>
  <si>
    <t>Club Casa de Puerto Rico Inc. (La Romana)</t>
  </si>
  <si>
    <t>Club Deportivo y Cultural Luis veras, Inc.</t>
  </si>
  <si>
    <t>Club Deportivo y Cultural San Martín de Porres</t>
  </si>
  <si>
    <t>Club Los Trinitarios</t>
  </si>
  <si>
    <t>clud deportivo y cultural rodrigo vasquez</t>
  </si>
  <si>
    <t>Colegio Episcopal San Marcos</t>
  </si>
  <si>
    <t>Colegio Horizontes Dominicanos</t>
  </si>
  <si>
    <t>Colegio Parroquial San Ignacio de Loyola</t>
  </si>
  <si>
    <t>Comité Olímpico Dominicano</t>
  </si>
  <si>
    <t>Comunidad d Padres Bluec Jays</t>
  </si>
  <si>
    <t>Comunidad de Cristo Rey</t>
  </si>
  <si>
    <t>Comunidad de Padres Guzman de Jesus</t>
  </si>
  <si>
    <t>Comunidad de Valiente</t>
  </si>
  <si>
    <t>Comunidad Los Bateyes de Palo Verde</t>
  </si>
  <si>
    <t>Comunidad Terapética Hermanos Unidos en Cristo</t>
  </si>
  <si>
    <t>Comunidades de Tireo Al Medio y Jarabacoa</t>
  </si>
  <si>
    <t>Corporación Zona Franca Puerto Plata</t>
  </si>
  <si>
    <t>Cuerpo de Bomberos Santo Domingo Este</t>
  </si>
  <si>
    <t>Dirección General de Migración</t>
  </si>
  <si>
    <t>Dirección General de seguridad de Transito y Transporte Terrestre (DIGESETT)</t>
  </si>
  <si>
    <t>Dirección Nacional de Control de Drogas (DNCD)</t>
  </si>
  <si>
    <t>Direccion Regional Sureste de la Policía Nacional</t>
  </si>
  <si>
    <t>Empresa Ajiza Agroindustrial SRL</t>
  </si>
  <si>
    <t>Empresa Allied British Corporation, SRL</t>
  </si>
  <si>
    <t>Empresa Becton Dickinson (B D), división Critical Care, Parque Industrial Itabo.</t>
  </si>
  <si>
    <t>Empresa Becton Dickison (BD)</t>
  </si>
  <si>
    <t>Empresa de Seguridad Instituconal (Seproi)</t>
  </si>
  <si>
    <t>Empresa Infinity Gift and Souvenirs</t>
  </si>
  <si>
    <t>Empresa MCI. LATAN, S.R.L</t>
  </si>
  <si>
    <t>Empresa Proveedores de Equipos Industriales (ADERCA)</t>
  </si>
  <si>
    <t>Escuela Básica Anacleto Escolástico Diaz</t>
  </si>
  <si>
    <t>Escuela Basica Marcelino de Paula</t>
  </si>
  <si>
    <t>Escuela Comunitaria La Primicia</t>
  </si>
  <si>
    <t>Escuela Francisco Cabral López</t>
  </si>
  <si>
    <t>Escuela Genaro Pérez</t>
  </si>
  <si>
    <t>Escuela Guzmán de Jesús</t>
  </si>
  <si>
    <t>Escuela José Fco. Peña Gómez</t>
  </si>
  <si>
    <t>Escuela Juan Pablo II</t>
  </si>
  <si>
    <t>Escuela Manuel Ubaldo Gómez</t>
  </si>
  <si>
    <t>Escuela Máximo Gómez</t>
  </si>
  <si>
    <t>Escuela Mercedes Guarina Gómez Grullón</t>
  </si>
  <si>
    <t>Escuela Patricio Ramírez</t>
  </si>
  <si>
    <t>Escuela Pedro Antonio Acosta</t>
  </si>
  <si>
    <t>Escuela Primaria Carlixta Metz</t>
  </si>
  <si>
    <t>Escuela Primaria Carmen Celia Balaguer</t>
  </si>
  <si>
    <t>Escuela Primaria Fernando Rosario Pimentel</t>
  </si>
  <si>
    <t>Escuela Primaria Pedro Antonio Pimentel</t>
  </si>
  <si>
    <t>Escuela Primaria Piki Lora</t>
  </si>
  <si>
    <t>Escuela Primaria Ramón Morel Fleury</t>
  </si>
  <si>
    <t>Escuela Prof. Aquiles Trinidad</t>
  </si>
  <si>
    <t>Escuela Profesor Francisco Mariano Fría s Jerez</t>
  </si>
  <si>
    <t>Escuela Profesor Porfirio Jerez Veras</t>
  </si>
  <si>
    <t>Escuela San José de Villa</t>
  </si>
  <si>
    <t>Escuela Vocacional de La Romana</t>
  </si>
  <si>
    <t>Escuela Vocacional Técnico Laboral Eugenio María de Hostos.</t>
  </si>
  <si>
    <t>Estadio de Beisbol Francisco A. Micheli, La Romana.</t>
  </si>
  <si>
    <t>Estadio La Normal</t>
  </si>
  <si>
    <t>fundación accion oriental</t>
  </si>
  <si>
    <t>Fundación Hogar Casa de Refugio M.11:28</t>
  </si>
  <si>
    <t>Fundación Yolaine</t>
  </si>
  <si>
    <t>Gobernacion Civil Provincial de Monte Plata</t>
  </si>
  <si>
    <t>Hevia SRL</t>
  </si>
  <si>
    <t>Hipermercado Olé</t>
  </si>
  <si>
    <t>Hospital Jaime Mota</t>
  </si>
  <si>
    <t>Hotel Sheraton Santo Domingo</t>
  </si>
  <si>
    <t>ICATEJI</t>
  </si>
  <si>
    <t>Iglesia de la Alabanza</t>
  </si>
  <si>
    <t>Iglesia Evangélica Misionera Casa de Bendición</t>
  </si>
  <si>
    <t>Iglesia Jesucristo el Buen Pastor</t>
  </si>
  <si>
    <t>Infotep, regional Este.</t>
  </si>
  <si>
    <t>INPROCA</t>
  </si>
  <si>
    <t>Instituto Salomé Ureña zona colonial</t>
  </si>
  <si>
    <t>Junta de Vecino Buenos Aires</t>
  </si>
  <si>
    <t>Junta de Vecino Mauricio</t>
  </si>
  <si>
    <t>Liceo Aloida Canelo Rodríguez</t>
  </si>
  <si>
    <t>Liceo Américo Tolentino Pérez Tolentino</t>
  </si>
  <si>
    <t>Liceo Brígido Nolasco de Distrito Municipal de Mama Tingo, en Yamasá</t>
  </si>
  <si>
    <t>liceo de arte guarocuya Enriquillo</t>
  </si>
  <si>
    <t>LICEO DE ARTE MANUEL BAUTISTA ELIAS PINA</t>
  </si>
  <si>
    <t>Liceo del Distrito Municipal La Gina</t>
  </si>
  <si>
    <t>Liceo Elvido  Lora Abreu</t>
  </si>
  <si>
    <t>Liceo Enrique de Moya</t>
  </si>
  <si>
    <t>Liceo Ernestina Gonzalez</t>
  </si>
  <si>
    <t>Liceo Federico Henríquez y Carvajal</t>
  </si>
  <si>
    <t>Liceo Francisco del Rosario Sánchez</t>
  </si>
  <si>
    <t>Liceo Gregorio Luperón</t>
  </si>
  <si>
    <t>Liceo Juan Ramón Díaz</t>
  </si>
  <si>
    <t>Liceo María Altagracia Jiménez</t>
  </si>
  <si>
    <t>Liceo Pedro Ant. Pimentel y López</t>
  </si>
  <si>
    <t>Liceo Pedro Compres</t>
  </si>
  <si>
    <t>Liceo Pedro Nolasco Valdez</t>
  </si>
  <si>
    <t>Liceo Rafael Pérez</t>
  </si>
  <si>
    <t>Liceo Salome Ureña</t>
  </si>
  <si>
    <t>Liceo San Rafael del Yuma</t>
  </si>
  <si>
    <t>Liceo Secundario Las Matas de Santa Cruz</t>
  </si>
  <si>
    <t>Liceo Víctor Garrido</t>
  </si>
  <si>
    <t>Liga Caba</t>
  </si>
  <si>
    <t>Liga de Béisbol "Eduardo Phipps".</t>
  </si>
  <si>
    <t>Liga de Beisbol el Aguacate</t>
  </si>
  <si>
    <t>Liga de beisbol JM</t>
  </si>
  <si>
    <t>Liga de Beisbol Juan Eligio Rojas</t>
  </si>
  <si>
    <t>Liga de Béisbol Samuel Ramírez</t>
  </si>
  <si>
    <t>Liga de Beisbol Tata</t>
  </si>
  <si>
    <t>Liga de Beisboll Eddy Mena</t>
  </si>
  <si>
    <t>Liga Deportiva Anselmo Chalas</t>
  </si>
  <si>
    <t>Liga Deportiva Betermi</t>
  </si>
  <si>
    <t>Liga Deportiva Epi Guerrero</t>
  </si>
  <si>
    <t>Liga Deportiva Fundación Team Liguilla Cristo Rey</t>
  </si>
  <si>
    <t>Liga Deportiva Gacelas</t>
  </si>
  <si>
    <t>Liga Deportiva Isabelita</t>
  </si>
  <si>
    <t>Liga Deportiva Juan Bosch</t>
  </si>
  <si>
    <t>Liga Deportiva Leo Figueroa</t>
  </si>
  <si>
    <t>Liga Deportiva Los Delfines</t>
  </si>
  <si>
    <t>Liga Deportiva Los Herrera</t>
  </si>
  <si>
    <t>Liga Deportiva Nuñez</t>
  </si>
  <si>
    <t>Liga Deportiva Piratas de Los Mina</t>
  </si>
  <si>
    <t>Liga Deportiva Ruddy Lico</t>
  </si>
  <si>
    <t>Liga Deportiva Sandy Nin</t>
  </si>
  <si>
    <t>Liga Deportiva Steven</t>
  </si>
  <si>
    <t>Liga Elvin Alcántara</t>
  </si>
  <si>
    <t>Liga Gastón</t>
  </si>
  <si>
    <t>Liga Leones de Chaca</t>
  </si>
  <si>
    <t>Liga Marcos Molina</t>
  </si>
  <si>
    <t>Liga Puchi Robert</t>
  </si>
  <si>
    <t>Miderec – Dirección Provincial Santiago</t>
  </si>
  <si>
    <t>Ministerio de Deportes y Recreación (MIDEREC)</t>
  </si>
  <si>
    <t>Ministerio de Deportes, Educación Física y Recreación (MIDEREC)</t>
  </si>
  <si>
    <t>Ministerio de Interior y Policía – Policía Auxiliar</t>
  </si>
  <si>
    <t>ministerio de salud publica barahona</t>
  </si>
  <si>
    <t>Ministerio Evangelístico Dios lo va hacer</t>
  </si>
  <si>
    <t>Motoconchos Y Mercaderes</t>
  </si>
  <si>
    <t>Oscar A. Renta Negrón</t>
  </si>
  <si>
    <t>Parque Industrial Zona Franca Bonao</t>
  </si>
  <si>
    <t>Pastoral de Regeneración en Cristo</t>
  </si>
  <si>
    <t>Patronato de la Nueva Barquita</t>
  </si>
  <si>
    <t>Planeta Azul</t>
  </si>
  <si>
    <t>Play los Caribes</t>
  </si>
  <si>
    <t>Polideportivo Nelson Ramon Cruz</t>
  </si>
  <si>
    <t>Politecnico Nuestra Señora del Perpetuo Socorro</t>
  </si>
  <si>
    <t>Politécnico Prof. José Mercedes Alvino</t>
  </si>
  <si>
    <t>Politecnico Profesor Eugenio de Jesus Marcano</t>
  </si>
  <si>
    <t>politecnico Ramon Oviedo</t>
  </si>
  <si>
    <t>Politécnico San Eduardo Calasanz, La Romana.</t>
  </si>
  <si>
    <t>Politecnico Santa Clara de Asis</t>
  </si>
  <si>
    <t>Politécnico Vicente Aquino</t>
  </si>
  <si>
    <t>Programa “ENLACE SEMANAL” – Tele unión Canal 8</t>
  </si>
  <si>
    <t>Programa “Entrega Semanal” – Canal 8, antiguo canal 25</t>
  </si>
  <si>
    <t>Programa “NOTICIAS Y ALGO MÁS” –Radio Digital Bravísima FM</t>
  </si>
  <si>
    <t>Programa “Sábado al Día” – Teleuniverso – Canal 29</t>
  </si>
  <si>
    <t>Programa de Beisbol Maldokeo</t>
  </si>
  <si>
    <t>Programa de Pitchers Juan Solano</t>
  </si>
  <si>
    <t>Programa Fremio Matos</t>
  </si>
  <si>
    <t>Programa Max Beisbol</t>
  </si>
  <si>
    <t>Raya Food Dominicana</t>
  </si>
  <si>
    <t>Regional 17-04</t>
  </si>
  <si>
    <t>Rival Shoes DR</t>
  </si>
  <si>
    <t>Salón de actos de la Gobernación Provincial de La Romana</t>
  </si>
  <si>
    <t>Salón de conferencia del Patronato Benéfico. PBO</t>
  </si>
  <si>
    <t>Salón de sesiones del ayuntamiento municipal de Villa Hermosa, La Romana</t>
  </si>
  <si>
    <t>Sistema Nacional de Transporte Estudiantil</t>
  </si>
  <si>
    <t>Universidad Abierta para Adultos (UAPA)</t>
  </si>
  <si>
    <t>Universidad Autónoma de Santo Domingo (UASD)</t>
  </si>
  <si>
    <t>Universidad autonoma de Santo Domingo UASD</t>
  </si>
  <si>
    <t>Lic. Luis Carlos Adame Adames</t>
  </si>
  <si>
    <t>Director Interino Observatorio Dominicano de Drogas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</si>
</sst>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A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/>
  </cellStyleXfs>
  <cellXfs count="85">
    <xf numFmtId="0" fontId="0" fillId="0" borderId="0" xfId="0"/>
    <xf numFmtId="3" fontId="5" fillId="0" borderId="3" xfId="2" applyNumberFormat="1" applyFont="1" applyBorder="1" applyAlignment="1">
      <alignment horizontal="center"/>
    </xf>
    <xf numFmtId="0" fontId="7" fillId="0" borderId="0" xfId="5" applyFont="1"/>
    <xf numFmtId="0" fontId="0" fillId="0" borderId="1" xfId="0" applyBorder="1"/>
    <xf numFmtId="0" fontId="0" fillId="0" borderId="10" xfId="0" applyBorder="1"/>
    <xf numFmtId="3" fontId="14" fillId="0" borderId="3" xfId="0" applyNumberFormat="1" applyFont="1" applyBorder="1" applyAlignment="1">
      <alignment horizontal="center"/>
    </xf>
    <xf numFmtId="9" fontId="5" fillId="0" borderId="3" xfId="1" applyFont="1" applyBorder="1" applyAlignment="1">
      <alignment horizontal="center"/>
    </xf>
    <xf numFmtId="1" fontId="5" fillId="0" borderId="3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9" fontId="10" fillId="0" borderId="3" xfId="1" applyFont="1" applyBorder="1" applyAlignment="1">
      <alignment horizontal="center"/>
    </xf>
    <xf numFmtId="3" fontId="5" fillId="0" borderId="3" xfId="6" applyNumberFormat="1" applyFont="1" applyBorder="1" applyAlignment="1">
      <alignment horizontal="center"/>
    </xf>
    <xf numFmtId="1" fontId="10" fillId="0" borderId="3" xfId="1" applyNumberFormat="1" applyFont="1" applyBorder="1" applyAlignment="1">
      <alignment horizontal="center"/>
    </xf>
    <xf numFmtId="3" fontId="12" fillId="3" borderId="3" xfId="7" applyNumberFormat="1" applyFont="1" applyFill="1" applyBorder="1" applyAlignment="1">
      <alignment horizontal="center"/>
    </xf>
    <xf numFmtId="0" fontId="12" fillId="3" borderId="3" xfId="7" applyFont="1" applyFill="1" applyBorder="1" applyAlignment="1">
      <alignment horizontal="center"/>
    </xf>
    <xf numFmtId="9" fontId="12" fillId="3" borderId="3" xfId="7" applyNumberFormat="1" applyFont="1" applyFill="1" applyBorder="1" applyAlignment="1">
      <alignment horizontal="center"/>
    </xf>
    <xf numFmtId="0" fontId="12" fillId="3" borderId="10" xfId="7" applyFont="1" applyFill="1" applyBorder="1" applyAlignment="1">
      <alignment horizontal="center"/>
    </xf>
    <xf numFmtId="0" fontId="5" fillId="0" borderId="9" xfId="2" applyFont="1" applyBorder="1" applyAlignment="1">
      <alignment horizontal="left"/>
    </xf>
    <xf numFmtId="9" fontId="5" fillId="0" borderId="10" xfId="1" applyFont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9" fontId="10" fillId="0" borderId="10" xfId="1" applyFont="1" applyBorder="1" applyAlignment="1">
      <alignment horizontal="center"/>
    </xf>
    <xf numFmtId="0" fontId="12" fillId="3" borderId="23" xfId="7" applyFont="1" applyFill="1" applyBorder="1" applyAlignment="1">
      <alignment horizontal="center"/>
    </xf>
    <xf numFmtId="0" fontId="12" fillId="3" borderId="24" xfId="7" applyFont="1" applyFill="1" applyBorder="1" applyAlignment="1">
      <alignment horizontal="center"/>
    </xf>
    <xf numFmtId="9" fontId="12" fillId="3" borderId="24" xfId="7" applyNumberFormat="1" applyFont="1" applyFill="1" applyBorder="1" applyAlignment="1">
      <alignment horizontal="center"/>
    </xf>
    <xf numFmtId="1" fontId="12" fillId="3" borderId="24" xfId="7" applyNumberFormat="1" applyFont="1" applyFill="1" applyBorder="1" applyAlignment="1">
      <alignment horizontal="center"/>
    </xf>
    <xf numFmtId="9" fontId="12" fillId="3" borderId="25" xfId="7" applyNumberFormat="1" applyFont="1" applyFill="1" applyBorder="1" applyAlignment="1">
      <alignment horizontal="center"/>
    </xf>
    <xf numFmtId="0" fontId="14" fillId="0" borderId="20" xfId="0" applyFont="1" applyBorder="1" applyAlignment="1">
      <alignment horizontal="left"/>
    </xf>
    <xf numFmtId="0" fontId="10" fillId="0" borderId="21" xfId="0" applyFont="1" applyBorder="1" applyAlignment="1">
      <alignment horizontal="center"/>
    </xf>
    <xf numFmtId="9" fontId="10" fillId="0" borderId="21" xfId="1" applyFont="1" applyBorder="1" applyAlignment="1">
      <alignment horizontal="center"/>
    </xf>
    <xf numFmtId="3" fontId="5" fillId="0" borderId="21" xfId="6" applyNumberFormat="1" applyFont="1" applyBorder="1" applyAlignment="1">
      <alignment horizontal="center"/>
    </xf>
    <xf numFmtId="9" fontId="10" fillId="0" borderId="22" xfId="1" applyFont="1" applyBorder="1" applyAlignment="1">
      <alignment horizontal="center"/>
    </xf>
    <xf numFmtId="3" fontId="12" fillId="3" borderId="24" xfId="7" applyNumberFormat="1" applyFont="1" applyFill="1" applyBorder="1" applyAlignment="1">
      <alignment horizontal="center"/>
    </xf>
    <xf numFmtId="3" fontId="12" fillId="3" borderId="24" xfId="7" applyNumberFormat="1" applyFont="1" applyFill="1" applyBorder="1" applyAlignment="1">
      <alignment horizontal="center" vertical="center" wrapText="1"/>
    </xf>
    <xf numFmtId="0" fontId="5" fillId="0" borderId="20" xfId="2" applyFont="1" applyBorder="1" applyAlignment="1">
      <alignment horizontal="left"/>
    </xf>
    <xf numFmtId="3" fontId="14" fillId="0" borderId="21" xfId="0" applyNumberFormat="1" applyFont="1" applyBorder="1" applyAlignment="1">
      <alignment horizontal="center"/>
    </xf>
    <xf numFmtId="9" fontId="5" fillId="0" borderId="21" xfId="1" applyFont="1" applyBorder="1" applyAlignment="1">
      <alignment horizontal="center"/>
    </xf>
    <xf numFmtId="1" fontId="5" fillId="0" borderId="21" xfId="1" applyNumberFormat="1" applyFont="1" applyBorder="1" applyAlignment="1">
      <alignment horizontal="center"/>
    </xf>
    <xf numFmtId="3" fontId="5" fillId="0" borderId="21" xfId="2" applyNumberFormat="1" applyFont="1" applyBorder="1" applyAlignment="1">
      <alignment horizontal="center"/>
    </xf>
    <xf numFmtId="9" fontId="5" fillId="0" borderId="22" xfId="1" applyFont="1" applyBorder="1" applyAlignment="1">
      <alignment horizontal="center"/>
    </xf>
    <xf numFmtId="0" fontId="12" fillId="3" borderId="23" xfId="7" applyFont="1" applyFill="1" applyBorder="1" applyAlignment="1">
      <alignment horizontal="center" vertical="center" wrapText="1"/>
    </xf>
    <xf numFmtId="9" fontId="12" fillId="3" borderId="24" xfId="1" applyFont="1" applyFill="1" applyBorder="1" applyAlignment="1">
      <alignment horizontal="center"/>
    </xf>
    <xf numFmtId="0" fontId="12" fillId="3" borderId="6" xfId="7" applyFont="1" applyFill="1" applyBorder="1"/>
    <xf numFmtId="0" fontId="12" fillId="3" borderId="7" xfId="7" applyFont="1" applyFill="1" applyBorder="1"/>
    <xf numFmtId="0" fontId="13" fillId="3" borderId="7" xfId="7" applyFont="1" applyFill="1" applyBorder="1"/>
    <xf numFmtId="0" fontId="13" fillId="3" borderId="8" xfId="7" applyFont="1" applyFill="1" applyBorder="1"/>
    <xf numFmtId="0" fontId="13" fillId="3" borderId="11" xfId="7" applyFont="1" applyFill="1" applyBorder="1"/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2" xfId="0" applyBorder="1"/>
    <xf numFmtId="0" fontId="0" fillId="0" borderId="27" xfId="0" applyBorder="1"/>
    <xf numFmtId="0" fontId="0" fillId="0" borderId="28" xfId="0" applyBorder="1"/>
    <xf numFmtId="0" fontId="14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2" fillId="3" borderId="15" xfId="7" applyNumberFormat="1" applyFont="1" applyFill="1" applyBorder="1" applyAlignment="1">
      <alignment horizontal="center" vertical="center"/>
    </xf>
    <xf numFmtId="3" fontId="12" fillId="3" borderId="16" xfId="7" applyNumberFormat="1" applyFont="1" applyFill="1" applyBorder="1" applyAlignment="1">
      <alignment horizontal="center" vertical="center"/>
    </xf>
    <xf numFmtId="3" fontId="12" fillId="3" borderId="4" xfId="7" applyNumberFormat="1" applyFont="1" applyFill="1" applyBorder="1" applyAlignment="1">
      <alignment horizontal="center" vertical="center"/>
    </xf>
    <xf numFmtId="3" fontId="12" fillId="3" borderId="18" xfId="7" applyNumberFormat="1" applyFont="1" applyFill="1" applyBorder="1" applyAlignment="1">
      <alignment horizontal="center" vertical="center"/>
    </xf>
    <xf numFmtId="3" fontId="12" fillId="3" borderId="1" xfId="7" applyNumberFormat="1" applyFont="1" applyFill="1" applyBorder="1" applyAlignment="1">
      <alignment horizontal="center"/>
    </xf>
    <xf numFmtId="3" fontId="12" fillId="3" borderId="2" xfId="7" applyNumberFormat="1" applyFont="1" applyFill="1" applyBorder="1" applyAlignment="1">
      <alignment horizontal="center"/>
    </xf>
    <xf numFmtId="0" fontId="12" fillId="3" borderId="1" xfId="7" applyFont="1" applyFill="1" applyBorder="1" applyAlignment="1">
      <alignment horizontal="center"/>
    </xf>
    <xf numFmtId="0" fontId="12" fillId="3" borderId="2" xfId="7" applyFont="1" applyFill="1" applyBorder="1" applyAlignment="1">
      <alignment horizontal="center"/>
    </xf>
    <xf numFmtId="3" fontId="12" fillId="3" borderId="7" xfId="7" applyNumberFormat="1" applyFont="1" applyFill="1" applyBorder="1" applyAlignment="1">
      <alignment horizontal="center"/>
    </xf>
    <xf numFmtId="3" fontId="12" fillId="3" borderId="13" xfId="7" applyNumberFormat="1" applyFont="1" applyFill="1" applyBorder="1" applyAlignment="1">
      <alignment horizontal="center"/>
    </xf>
    <xf numFmtId="3" fontId="12" fillId="3" borderId="14" xfId="7" applyNumberFormat="1" applyFont="1" applyFill="1" applyBorder="1" applyAlignment="1">
      <alignment horizontal="center"/>
    </xf>
    <xf numFmtId="0" fontId="12" fillId="3" borderId="7" xfId="7" applyFont="1" applyFill="1" applyBorder="1" applyAlignment="1">
      <alignment horizontal="center"/>
    </xf>
    <xf numFmtId="0" fontId="12" fillId="3" borderId="13" xfId="7" applyFont="1" applyFill="1" applyBorder="1" applyAlignment="1">
      <alignment horizontal="center"/>
    </xf>
    <xf numFmtId="0" fontId="12" fillId="3" borderId="14" xfId="7" applyFont="1" applyFill="1" applyBorder="1" applyAlignment="1">
      <alignment horizontal="center"/>
    </xf>
    <xf numFmtId="0" fontId="12" fillId="3" borderId="12" xfId="7" applyFont="1" applyFill="1" applyBorder="1" applyAlignment="1">
      <alignment horizontal="center" vertical="center"/>
    </xf>
    <xf numFmtId="0" fontId="12" fillId="3" borderId="17" xfId="7" applyFont="1" applyFill="1" applyBorder="1" applyAlignment="1">
      <alignment horizontal="center" vertical="center"/>
    </xf>
    <xf numFmtId="0" fontId="12" fillId="3" borderId="19" xfId="7" applyFont="1" applyFill="1" applyBorder="1" applyAlignment="1">
      <alignment horizontal="center" vertical="center"/>
    </xf>
    <xf numFmtId="0" fontId="12" fillId="3" borderId="15" xfId="7" applyFont="1" applyFill="1" applyBorder="1" applyAlignment="1">
      <alignment horizontal="center" vertical="center"/>
    </xf>
    <xf numFmtId="0" fontId="12" fillId="3" borderId="16" xfId="7" applyFont="1" applyFill="1" applyBorder="1" applyAlignment="1">
      <alignment horizontal="center" vertical="center"/>
    </xf>
    <xf numFmtId="0" fontId="12" fillId="3" borderId="4" xfId="7" applyFont="1" applyFill="1" applyBorder="1" applyAlignment="1">
      <alignment horizontal="center" vertical="center"/>
    </xf>
    <xf numFmtId="0" fontId="12" fillId="3" borderId="18" xfId="7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17" fontId="4" fillId="0" borderId="0" xfId="2" applyNumberFormat="1" applyFont="1" applyAlignment="1">
      <alignment horizontal="center"/>
    </xf>
    <xf numFmtId="0" fontId="4" fillId="0" borderId="0" xfId="6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4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</cellXfs>
  <cellStyles count="8">
    <cellStyle name="Énfasis1" xfId="7" builtinId="29"/>
    <cellStyle name="Normal" xfId="0" builtinId="0"/>
    <cellStyle name="Normal 2" xfId="6" xr:uid="{2E883C8A-4094-469B-8475-3FB98A104129}"/>
    <cellStyle name="Normal 3" xfId="4" xr:uid="{F4F4F297-CCCE-4089-9FC6-0016710E48D5}"/>
    <cellStyle name="Normal 4" xfId="3" xr:uid="{F05D5B8A-764C-4231-8DB1-ECCEF886C627}"/>
    <cellStyle name="Normal 5" xfId="2" xr:uid="{0071D5E0-01FC-40D7-A11C-E2FD8D400D18}"/>
    <cellStyle name="Normal 6" xfId="5" xr:uid="{C8704021-698F-4E72-997A-78FE47DCAF7B}"/>
    <cellStyle name="Porcentaje" xfId="1" builtinId="5"/>
  </cellStyles>
  <dxfs count="0"/>
  <tableStyles count="0" defaultTableStyle="TableStyleMedium2" defaultPivotStyle="PivotStyleLight16"/>
  <colors>
    <mruColors>
      <color rgb="FFBAFFFF"/>
      <color rgb="FF15F3BE"/>
      <color rgb="FF30D85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B2:X133"/>
  <sheetViews>
    <sheetView showGridLines="0" tabSelected="1" topLeftCell="A67" zoomScale="90" zoomScaleNormal="90" zoomScalePageLayoutView="90" workbookViewId="0">
      <selection activeCell="L85" sqref="L85"/>
    </sheetView>
  </sheetViews>
  <sheetFormatPr baseColWidth="10" defaultRowHeight="15" x14ac:dyDescent="0.25"/>
  <cols>
    <col min="1" max="1" width="3.42578125" customWidth="1"/>
    <col min="2" max="2" width="21.5703125" customWidth="1"/>
    <col min="3" max="3" width="11.28515625" customWidth="1"/>
    <col min="4" max="4" width="7.85546875" customWidth="1"/>
    <col min="5" max="5" width="6.7109375" bestFit="1" customWidth="1"/>
    <col min="6" max="6" width="8.42578125" bestFit="1" customWidth="1"/>
    <col min="7" max="7" width="5.7109375" bestFit="1" customWidth="1"/>
    <col min="8" max="8" width="8.42578125" bestFit="1" customWidth="1"/>
    <col min="9" max="9" width="7.7109375" customWidth="1"/>
    <col min="10" max="12" width="9.140625" customWidth="1"/>
    <col min="13" max="13" width="9" customWidth="1"/>
    <col min="14" max="14" width="10.140625" customWidth="1"/>
    <col min="15" max="15" width="7.5703125" bestFit="1" customWidth="1"/>
    <col min="16" max="16" width="8.42578125" bestFit="1" customWidth="1"/>
    <col min="17" max="17" width="5.7109375" bestFit="1" customWidth="1"/>
    <col min="18" max="18" width="6.85546875" customWidth="1"/>
    <col min="19" max="19" width="6.140625" customWidth="1"/>
    <col min="20" max="20" width="6.42578125" customWidth="1"/>
    <col min="21" max="21" width="6.7109375" bestFit="1" customWidth="1"/>
    <col min="22" max="22" width="6.5703125" customWidth="1"/>
    <col min="23" max="23" width="7.42578125" bestFit="1" customWidth="1"/>
    <col min="24" max="24" width="8.42578125" bestFit="1" customWidth="1"/>
  </cols>
  <sheetData>
    <row r="2" spans="2:24" ht="15.75" x14ac:dyDescent="0.2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2:24" ht="15" customHeight="1" x14ac:dyDescent="0.25">
      <c r="B3" s="74" t="s">
        <v>44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ht="15.75" thickBot="1" x14ac:dyDescent="0.3">
      <c r="B4" s="74" t="s">
        <v>98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x14ac:dyDescent="0.25">
      <c r="B5" s="67" t="s">
        <v>1</v>
      </c>
      <c r="C5" s="61" t="s">
        <v>2</v>
      </c>
      <c r="D5" s="62"/>
      <c r="E5" s="62"/>
      <c r="F5" s="62"/>
      <c r="G5" s="62"/>
      <c r="H5" s="62"/>
      <c r="I5" s="62"/>
      <c r="J5" s="63"/>
      <c r="K5" s="61" t="s">
        <v>3</v>
      </c>
      <c r="L5" s="62"/>
      <c r="M5" s="62"/>
      <c r="N5" s="62"/>
      <c r="O5" s="62"/>
      <c r="P5" s="62"/>
      <c r="Q5" s="62"/>
      <c r="R5" s="62"/>
      <c r="S5" s="62"/>
      <c r="T5" s="62"/>
      <c r="U5" s="62"/>
      <c r="V5" s="63"/>
      <c r="W5" s="53" t="s">
        <v>4</v>
      </c>
      <c r="X5" s="54"/>
    </row>
    <row r="6" spans="2:24" x14ac:dyDescent="0.25">
      <c r="B6" s="68"/>
      <c r="C6" s="57" t="s">
        <v>5</v>
      </c>
      <c r="D6" s="58"/>
      <c r="E6" s="57" t="s">
        <v>6</v>
      </c>
      <c r="F6" s="58"/>
      <c r="G6" s="57" t="s">
        <v>7</v>
      </c>
      <c r="H6" s="58"/>
      <c r="I6" s="57" t="s">
        <v>8</v>
      </c>
      <c r="J6" s="58"/>
      <c r="K6" s="57" t="s">
        <v>64</v>
      </c>
      <c r="L6" s="58"/>
      <c r="M6" s="59" t="s">
        <v>51</v>
      </c>
      <c r="N6" s="60"/>
      <c r="O6" s="59" t="s">
        <v>52</v>
      </c>
      <c r="P6" s="60"/>
      <c r="Q6" s="57" t="s">
        <v>60</v>
      </c>
      <c r="R6" s="58"/>
      <c r="S6" s="59" t="s">
        <v>53</v>
      </c>
      <c r="T6" s="60"/>
      <c r="U6" s="59" t="s">
        <v>50</v>
      </c>
      <c r="V6" s="60"/>
      <c r="W6" s="55"/>
      <c r="X6" s="56"/>
    </row>
    <row r="7" spans="2:24" x14ac:dyDescent="0.25">
      <c r="B7" s="69"/>
      <c r="C7" s="12" t="s">
        <v>9</v>
      </c>
      <c r="D7" s="13" t="s">
        <v>10</v>
      </c>
      <c r="E7" s="12" t="s">
        <v>9</v>
      </c>
      <c r="F7" s="13" t="s">
        <v>10</v>
      </c>
      <c r="G7" s="12" t="s">
        <v>9</v>
      </c>
      <c r="H7" s="13" t="s">
        <v>10</v>
      </c>
      <c r="I7" s="12" t="s">
        <v>9</v>
      </c>
      <c r="J7" s="13" t="s">
        <v>10</v>
      </c>
      <c r="K7" s="13" t="s">
        <v>9</v>
      </c>
      <c r="L7" s="13" t="s">
        <v>10</v>
      </c>
      <c r="M7" s="12" t="s">
        <v>9</v>
      </c>
      <c r="N7" s="13" t="s">
        <v>10</v>
      </c>
      <c r="O7" s="12" t="s">
        <v>9</v>
      </c>
      <c r="P7" s="13" t="s">
        <v>10</v>
      </c>
      <c r="Q7" s="12" t="s">
        <v>9</v>
      </c>
      <c r="R7" s="13" t="s">
        <v>10</v>
      </c>
      <c r="S7" s="12" t="s">
        <v>9</v>
      </c>
      <c r="T7" s="13" t="s">
        <v>10</v>
      </c>
      <c r="U7" s="12" t="s">
        <v>9</v>
      </c>
      <c r="V7" s="13" t="s">
        <v>10</v>
      </c>
      <c r="W7" s="12" t="s">
        <v>9</v>
      </c>
      <c r="X7" s="15" t="s">
        <v>10</v>
      </c>
    </row>
    <row r="8" spans="2:24" x14ac:dyDescent="0.25">
      <c r="B8" s="16" t="s">
        <v>99</v>
      </c>
      <c r="C8" s="5">
        <v>7</v>
      </c>
      <c r="D8" s="6">
        <f>C8/$C$11</f>
        <v>0.46666666666666667</v>
      </c>
      <c r="E8" s="5">
        <v>22</v>
      </c>
      <c r="F8" s="6">
        <f>E8/$E$11</f>
        <v>0.32835820895522388</v>
      </c>
      <c r="G8" s="5">
        <v>10</v>
      </c>
      <c r="H8" s="6">
        <f>G8/$G$11</f>
        <v>0.35714285714285715</v>
      </c>
      <c r="I8" s="5">
        <v>15</v>
      </c>
      <c r="J8" s="6">
        <f>I8/$I$11</f>
        <v>0.31914893617021278</v>
      </c>
      <c r="K8" s="7">
        <v>13</v>
      </c>
      <c r="L8" s="6">
        <f>K8/$K$11</f>
        <v>0.34210526315789475</v>
      </c>
      <c r="M8" s="5">
        <v>27</v>
      </c>
      <c r="N8" s="6">
        <f>M8/$M$11</f>
        <v>0.38028169014084506</v>
      </c>
      <c r="O8" s="5">
        <v>8</v>
      </c>
      <c r="P8" s="6">
        <f>O8/$O$11</f>
        <v>0.22857142857142856</v>
      </c>
      <c r="Q8" s="5">
        <v>0</v>
      </c>
      <c r="R8" s="6">
        <v>0</v>
      </c>
      <c r="S8" s="5">
        <v>4</v>
      </c>
      <c r="T8" s="6">
        <f>S8/$S$11</f>
        <v>0.14285714285714285</v>
      </c>
      <c r="U8" s="5">
        <v>8</v>
      </c>
      <c r="V8" s="6">
        <f>U8/$U$11</f>
        <v>0.29629629629629628</v>
      </c>
      <c r="W8" s="1">
        <f>C8+E8+G8+I8+K8+M8+O8+Q8+S8+U8</f>
        <v>114</v>
      </c>
      <c r="X8" s="17">
        <f>W8/$W$11</f>
        <v>0.3202247191011236</v>
      </c>
    </row>
    <row r="9" spans="2:24" x14ac:dyDescent="0.25">
      <c r="B9" s="16" t="s">
        <v>100</v>
      </c>
      <c r="C9" s="5">
        <v>2</v>
      </c>
      <c r="D9" s="6">
        <f t="shared" ref="D9:D10" si="0">C9/$C$11</f>
        <v>0.13333333333333333</v>
      </c>
      <c r="E9" s="5">
        <v>23</v>
      </c>
      <c r="F9" s="6">
        <f t="shared" ref="F9:F10" si="1">E9/$E$11</f>
        <v>0.34328358208955223</v>
      </c>
      <c r="G9" s="5">
        <v>9</v>
      </c>
      <c r="H9" s="6">
        <f t="shared" ref="H9:H10" si="2">G9/$G$11</f>
        <v>0.32142857142857145</v>
      </c>
      <c r="I9" s="5">
        <v>17</v>
      </c>
      <c r="J9" s="6">
        <f t="shared" ref="J9:J10" si="3">I9/$I$11</f>
        <v>0.36170212765957449</v>
      </c>
      <c r="K9" s="7">
        <v>15</v>
      </c>
      <c r="L9" s="6">
        <f t="shared" ref="L9:L10" si="4">K9/$K$11</f>
        <v>0.39473684210526316</v>
      </c>
      <c r="M9" s="5">
        <v>24</v>
      </c>
      <c r="N9" s="6">
        <f>M9/$M$11</f>
        <v>0.3380281690140845</v>
      </c>
      <c r="O9" s="5">
        <v>19</v>
      </c>
      <c r="P9" s="6">
        <f>O9/$O$11</f>
        <v>0.54285714285714282</v>
      </c>
      <c r="Q9" s="5">
        <v>0</v>
      </c>
      <c r="R9" s="6">
        <v>0</v>
      </c>
      <c r="S9" s="5">
        <v>11</v>
      </c>
      <c r="T9" s="6">
        <f>S9/$S$11</f>
        <v>0.39285714285714285</v>
      </c>
      <c r="U9" s="5">
        <v>10</v>
      </c>
      <c r="V9" s="6">
        <f>U9/$U$11</f>
        <v>0.37037037037037035</v>
      </c>
      <c r="W9" s="1">
        <f t="shared" ref="W9:W10" si="5">C9+E9+G9+I9+K9+M9+O9+Q9+S9+U9</f>
        <v>130</v>
      </c>
      <c r="X9" s="17">
        <f>W9/$W$11</f>
        <v>0.3651685393258427</v>
      </c>
    </row>
    <row r="10" spans="2:24" ht="15.75" thickBot="1" x14ac:dyDescent="0.3">
      <c r="B10" s="33" t="s">
        <v>101</v>
      </c>
      <c r="C10" s="34">
        <v>6</v>
      </c>
      <c r="D10" s="35">
        <f t="shared" si="0"/>
        <v>0.4</v>
      </c>
      <c r="E10" s="34">
        <v>22</v>
      </c>
      <c r="F10" s="35">
        <f t="shared" si="1"/>
        <v>0.32835820895522388</v>
      </c>
      <c r="G10" s="34">
        <v>9</v>
      </c>
      <c r="H10" s="35">
        <f t="shared" si="2"/>
        <v>0.32142857142857145</v>
      </c>
      <c r="I10" s="34">
        <v>15</v>
      </c>
      <c r="J10" s="35">
        <f t="shared" si="3"/>
        <v>0.31914893617021278</v>
      </c>
      <c r="K10" s="36">
        <v>10</v>
      </c>
      <c r="L10" s="35">
        <f t="shared" si="4"/>
        <v>0.26315789473684209</v>
      </c>
      <c r="M10" s="34">
        <v>20</v>
      </c>
      <c r="N10" s="35">
        <f>M10/$M$11</f>
        <v>0.28169014084507044</v>
      </c>
      <c r="O10" s="34">
        <v>8</v>
      </c>
      <c r="P10" s="35">
        <f>O10/$O$11</f>
        <v>0.22857142857142856</v>
      </c>
      <c r="Q10" s="34">
        <v>0</v>
      </c>
      <c r="R10" s="35">
        <v>0</v>
      </c>
      <c r="S10" s="34">
        <v>13</v>
      </c>
      <c r="T10" s="35">
        <f>S10/$S$11</f>
        <v>0.4642857142857143</v>
      </c>
      <c r="U10" s="34">
        <v>9</v>
      </c>
      <c r="V10" s="35">
        <f>U10/$U$11</f>
        <v>0.33333333333333331</v>
      </c>
      <c r="W10" s="37">
        <f t="shared" si="5"/>
        <v>112</v>
      </c>
      <c r="X10" s="38">
        <f>W10/$W$11</f>
        <v>0.3146067415730337</v>
      </c>
    </row>
    <row r="11" spans="2:24" ht="16.5" thickTop="1" thickBot="1" x14ac:dyDescent="0.3">
      <c r="B11" s="39" t="s">
        <v>4</v>
      </c>
      <c r="C11" s="32">
        <f t="shared" ref="C11:X11" si="6">SUM(C8:C10)</f>
        <v>15</v>
      </c>
      <c r="D11" s="23">
        <f>SUM(D8:D10)</f>
        <v>1</v>
      </c>
      <c r="E11" s="32">
        <f t="shared" si="6"/>
        <v>67</v>
      </c>
      <c r="F11" s="23">
        <f t="shared" si="6"/>
        <v>1</v>
      </c>
      <c r="G11" s="32">
        <f t="shared" si="6"/>
        <v>28</v>
      </c>
      <c r="H11" s="23">
        <f t="shared" si="6"/>
        <v>1</v>
      </c>
      <c r="I11" s="32">
        <f t="shared" si="6"/>
        <v>47</v>
      </c>
      <c r="J11" s="23">
        <f t="shared" si="6"/>
        <v>1</v>
      </c>
      <c r="K11" s="24">
        <f>SUM(K8:K10)</f>
        <v>38</v>
      </c>
      <c r="L11" s="23">
        <f>SUM(L8:L10)</f>
        <v>1</v>
      </c>
      <c r="M11" s="32">
        <f t="shared" si="6"/>
        <v>71</v>
      </c>
      <c r="N11" s="23">
        <f t="shared" si="6"/>
        <v>1</v>
      </c>
      <c r="O11" s="32">
        <f t="shared" si="6"/>
        <v>35</v>
      </c>
      <c r="P11" s="23">
        <f t="shared" si="6"/>
        <v>0.99999999999999989</v>
      </c>
      <c r="Q11" s="32">
        <f t="shared" si="6"/>
        <v>0</v>
      </c>
      <c r="R11" s="23">
        <f t="shared" si="6"/>
        <v>0</v>
      </c>
      <c r="S11" s="32">
        <f t="shared" si="6"/>
        <v>28</v>
      </c>
      <c r="T11" s="23">
        <f t="shared" si="6"/>
        <v>1</v>
      </c>
      <c r="U11" s="32">
        <f t="shared" si="6"/>
        <v>27</v>
      </c>
      <c r="V11" s="23">
        <f t="shared" si="6"/>
        <v>1</v>
      </c>
      <c r="W11" s="31">
        <f t="shared" si="6"/>
        <v>356</v>
      </c>
      <c r="X11" s="25">
        <f t="shared" si="6"/>
        <v>1</v>
      </c>
    </row>
    <row r="14" spans="2:24" ht="15.75" x14ac:dyDescent="0.25">
      <c r="B14" s="78" t="s">
        <v>0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pans="2:24" x14ac:dyDescent="0.25">
      <c r="B15" s="79" t="s">
        <v>11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spans="2:24" ht="15.75" thickBot="1" x14ac:dyDescent="0.3">
      <c r="B16" s="74" t="s">
        <v>98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2:24" x14ac:dyDescent="0.25">
      <c r="B17" s="67" t="s">
        <v>1</v>
      </c>
      <c r="C17" s="64" t="s">
        <v>2</v>
      </c>
      <c r="D17" s="65"/>
      <c r="E17" s="65"/>
      <c r="F17" s="65"/>
      <c r="G17" s="65"/>
      <c r="H17" s="65"/>
      <c r="I17" s="65"/>
      <c r="J17" s="66"/>
      <c r="K17" s="64" t="s">
        <v>3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6"/>
      <c r="W17" s="70" t="s">
        <v>4</v>
      </c>
      <c r="X17" s="71"/>
    </row>
    <row r="18" spans="2:24" x14ac:dyDescent="0.25">
      <c r="B18" s="68"/>
      <c r="C18" s="59" t="s">
        <v>5</v>
      </c>
      <c r="D18" s="60"/>
      <c r="E18" s="59" t="s">
        <v>6</v>
      </c>
      <c r="F18" s="60"/>
      <c r="G18" s="59" t="s">
        <v>7</v>
      </c>
      <c r="H18" s="60"/>
      <c r="I18" s="59" t="s">
        <v>8</v>
      </c>
      <c r="J18" s="60"/>
      <c r="K18" s="59" t="s">
        <v>64</v>
      </c>
      <c r="L18" s="60"/>
      <c r="M18" s="59" t="s">
        <v>51</v>
      </c>
      <c r="N18" s="60"/>
      <c r="O18" s="59" t="s">
        <v>52</v>
      </c>
      <c r="P18" s="60"/>
      <c r="Q18" s="59" t="s">
        <v>60</v>
      </c>
      <c r="R18" s="60"/>
      <c r="S18" s="59" t="s">
        <v>53</v>
      </c>
      <c r="T18" s="60"/>
      <c r="U18" s="59" t="s">
        <v>50</v>
      </c>
      <c r="V18" s="60"/>
      <c r="W18" s="72"/>
      <c r="X18" s="73"/>
    </row>
    <row r="19" spans="2:24" x14ac:dyDescent="0.25">
      <c r="B19" s="69"/>
      <c r="C19" s="12" t="s">
        <v>9</v>
      </c>
      <c r="D19" s="13" t="s">
        <v>10</v>
      </c>
      <c r="E19" s="12" t="s">
        <v>9</v>
      </c>
      <c r="F19" s="13" t="s">
        <v>10</v>
      </c>
      <c r="G19" s="12" t="s">
        <v>9</v>
      </c>
      <c r="H19" s="13" t="s">
        <v>10</v>
      </c>
      <c r="I19" s="12" t="s">
        <v>9</v>
      </c>
      <c r="J19" s="13" t="s">
        <v>10</v>
      </c>
      <c r="K19" s="13" t="s">
        <v>9</v>
      </c>
      <c r="L19" s="13" t="s">
        <v>10</v>
      </c>
      <c r="M19" s="12" t="s">
        <v>9</v>
      </c>
      <c r="N19" s="13" t="s">
        <v>10</v>
      </c>
      <c r="O19" s="12" t="s">
        <v>9</v>
      </c>
      <c r="P19" s="13" t="s">
        <v>10</v>
      </c>
      <c r="Q19" s="12" t="s">
        <v>9</v>
      </c>
      <c r="R19" s="13" t="s">
        <v>10</v>
      </c>
      <c r="S19" s="12" t="s">
        <v>9</v>
      </c>
      <c r="T19" s="13" t="s">
        <v>10</v>
      </c>
      <c r="U19" s="12" t="s">
        <v>9</v>
      </c>
      <c r="V19" s="13" t="s">
        <v>10</v>
      </c>
      <c r="W19" s="12" t="s">
        <v>9</v>
      </c>
      <c r="X19" s="15" t="s">
        <v>10</v>
      </c>
    </row>
    <row r="20" spans="2:24" x14ac:dyDescent="0.25">
      <c r="B20" s="16" t="s">
        <v>102</v>
      </c>
      <c r="C20" s="5">
        <f>174+95</f>
        <v>269</v>
      </c>
      <c r="D20" s="6">
        <f>C20/$C$23</f>
        <v>0.56871035940803383</v>
      </c>
      <c r="E20" s="5">
        <f>540+331</f>
        <v>871</v>
      </c>
      <c r="F20" s="6">
        <f>E20/$E$23</f>
        <v>0.24751349815288434</v>
      </c>
      <c r="G20" s="5">
        <f>80+197</f>
        <v>277</v>
      </c>
      <c r="H20" s="6">
        <f>G20/$G$23</f>
        <v>0.26132075471698113</v>
      </c>
      <c r="I20" s="5">
        <f>82+454</f>
        <v>536</v>
      </c>
      <c r="J20" s="6">
        <f>I20/$I$23</f>
        <v>0.27194317605276508</v>
      </c>
      <c r="K20" s="7">
        <f>469+332</f>
        <v>801</v>
      </c>
      <c r="L20" s="6">
        <f>K20/$K$23</f>
        <v>0.43041375604513704</v>
      </c>
      <c r="M20" s="5">
        <f>1810+1714</f>
        <v>3524</v>
      </c>
      <c r="N20" s="6">
        <f>M20/$M$23</f>
        <v>0.62704626334519575</v>
      </c>
      <c r="O20" s="5">
        <f>135+206</f>
        <v>341</v>
      </c>
      <c r="P20" s="6">
        <f>O20/$O$23</f>
        <v>0.19848661233993015</v>
      </c>
      <c r="Q20" s="5">
        <v>0</v>
      </c>
      <c r="R20" s="6">
        <v>0</v>
      </c>
      <c r="S20" s="5">
        <f>144+676</f>
        <v>820</v>
      </c>
      <c r="T20" s="6">
        <f>S20/$S$23</f>
        <v>0.37822878228782286</v>
      </c>
      <c r="U20" s="5">
        <f>123+129</f>
        <v>252</v>
      </c>
      <c r="V20" s="6">
        <f>U20/$U$23</f>
        <v>0.27631578947368424</v>
      </c>
      <c r="W20" s="1">
        <f>C20+E20+G20+I20+K20+M20+O20+Q20+S20+U20</f>
        <v>7691</v>
      </c>
      <c r="X20" s="17">
        <f>W20/$W$23</f>
        <v>0.39845611853693919</v>
      </c>
    </row>
    <row r="21" spans="2:24" x14ac:dyDescent="0.25">
      <c r="B21" s="16" t="s">
        <v>100</v>
      </c>
      <c r="C21" s="5">
        <f>31+6</f>
        <v>37</v>
      </c>
      <c r="D21" s="6">
        <f t="shared" ref="D21:D22" si="7">C21/$C$23</f>
        <v>7.8224101479915431E-2</v>
      </c>
      <c r="E21" s="5">
        <f>794+675</f>
        <v>1469</v>
      </c>
      <c r="F21" s="6">
        <f t="shared" ref="F21:F22" si="8">E21/$E$23</f>
        <v>0.41744813867576014</v>
      </c>
      <c r="G21" s="5">
        <f>225+323</f>
        <v>548</v>
      </c>
      <c r="H21" s="6">
        <f t="shared" ref="H21:H22" si="9">G21/$G$23</f>
        <v>0.51698113207547169</v>
      </c>
      <c r="I21" s="5">
        <f>68+547</f>
        <v>615</v>
      </c>
      <c r="J21" s="6">
        <f t="shared" ref="J21:J22" si="10">I21/$I$23</f>
        <v>0.31202435312024351</v>
      </c>
      <c r="K21" s="7">
        <f>379+295</f>
        <v>674</v>
      </c>
      <c r="L21" s="6">
        <f t="shared" ref="L21:L22" si="11">K21/$K$23</f>
        <v>0.36217087587318647</v>
      </c>
      <c r="M21" s="5">
        <f>567+580</f>
        <v>1147</v>
      </c>
      <c r="N21" s="6">
        <f t="shared" ref="N21:N22" si="12">M21/$M$23</f>
        <v>0.20409252669039146</v>
      </c>
      <c r="O21" s="5">
        <f>610+473</f>
        <v>1083</v>
      </c>
      <c r="P21" s="6">
        <f t="shared" ref="P21:P22" si="13">O21/$O$23</f>
        <v>0.63038416763678695</v>
      </c>
      <c r="Q21" s="5">
        <v>0</v>
      </c>
      <c r="R21" s="6">
        <v>0</v>
      </c>
      <c r="S21" s="5">
        <f>439+323</f>
        <v>762</v>
      </c>
      <c r="T21" s="6">
        <f t="shared" ref="T21:T22" si="14">S21/$S$23</f>
        <v>0.35147601476014761</v>
      </c>
      <c r="U21" s="5">
        <f>128+217</f>
        <v>345</v>
      </c>
      <c r="V21" s="6">
        <f>U21/$U$23</f>
        <v>0.37828947368421051</v>
      </c>
      <c r="W21" s="1">
        <f>C21+E21+G21+I21+K21+M21+O21+Q21+S21+U21</f>
        <v>6680</v>
      </c>
      <c r="X21" s="17">
        <f>W21/$W$23</f>
        <v>0.34607812661900322</v>
      </c>
    </row>
    <row r="22" spans="2:24" ht="15.75" thickBot="1" x14ac:dyDescent="0.3">
      <c r="B22" s="33" t="s">
        <v>101</v>
      </c>
      <c r="C22" s="34">
        <f>93+74</f>
        <v>167</v>
      </c>
      <c r="D22" s="35">
        <f t="shared" si="7"/>
        <v>0.35306553911205074</v>
      </c>
      <c r="E22" s="34">
        <f>684+495</f>
        <v>1179</v>
      </c>
      <c r="F22" s="35">
        <f t="shared" si="8"/>
        <v>0.33503836317135549</v>
      </c>
      <c r="G22" s="34">
        <f>77+158</f>
        <v>235</v>
      </c>
      <c r="H22" s="35">
        <f t="shared" si="9"/>
        <v>0.22169811320754718</v>
      </c>
      <c r="I22" s="34">
        <f>128+692</f>
        <v>820</v>
      </c>
      <c r="J22" s="35">
        <f t="shared" si="10"/>
        <v>0.41603247082699135</v>
      </c>
      <c r="K22" s="36">
        <f>104+282</f>
        <v>386</v>
      </c>
      <c r="L22" s="35">
        <f t="shared" si="11"/>
        <v>0.20741536808167652</v>
      </c>
      <c r="M22" s="34">
        <f>480+469</f>
        <v>949</v>
      </c>
      <c r="N22" s="35">
        <f t="shared" si="12"/>
        <v>0.16886120996441281</v>
      </c>
      <c r="O22" s="34">
        <f>151+143</f>
        <v>294</v>
      </c>
      <c r="P22" s="35">
        <f t="shared" si="13"/>
        <v>0.17112922002328287</v>
      </c>
      <c r="Q22" s="34">
        <v>0</v>
      </c>
      <c r="R22" s="35">
        <v>0</v>
      </c>
      <c r="S22" s="34">
        <f>295+291</f>
        <v>586</v>
      </c>
      <c r="T22" s="35">
        <f t="shared" si="14"/>
        <v>0.27029520295202952</v>
      </c>
      <c r="U22" s="34">
        <f>126+189</f>
        <v>315</v>
      </c>
      <c r="V22" s="35">
        <f t="shared" ref="V22" si="15">U22/$U$23</f>
        <v>0.34539473684210525</v>
      </c>
      <c r="W22" s="37">
        <f>C22+E22+G22+I22+K22+M22+O22+Q22+S22+U22</f>
        <v>4931</v>
      </c>
      <c r="X22" s="38">
        <f>W22/$W$23</f>
        <v>0.25546575484405759</v>
      </c>
    </row>
    <row r="23" spans="2:24" ht="16.5" thickTop="1" thickBot="1" x14ac:dyDescent="0.3">
      <c r="B23" s="39" t="s">
        <v>4</v>
      </c>
      <c r="C23" s="32">
        <f>SUM(C20:C22)</f>
        <v>473</v>
      </c>
      <c r="D23" s="23">
        <f>C23/$C$23</f>
        <v>1</v>
      </c>
      <c r="E23" s="32">
        <f>SUM(E20:E22)</f>
        <v>3519</v>
      </c>
      <c r="F23" s="23">
        <f t="shared" ref="F23" si="16">E23/$E$23</f>
        <v>1</v>
      </c>
      <c r="G23" s="32">
        <f>SUM(G20:G22)</f>
        <v>1060</v>
      </c>
      <c r="H23" s="23">
        <f t="shared" ref="H23" si="17">G23/$G$23</f>
        <v>1</v>
      </c>
      <c r="I23" s="32">
        <f>SUM(I20:I22)</f>
        <v>1971</v>
      </c>
      <c r="J23" s="23">
        <f t="shared" ref="J23" si="18">I23/$I$23</f>
        <v>1</v>
      </c>
      <c r="K23" s="32">
        <f>SUM(K20:K22)</f>
        <v>1861</v>
      </c>
      <c r="L23" s="40">
        <f>SUM(L20:L22)</f>
        <v>1</v>
      </c>
      <c r="M23" s="32">
        <f>SUM(M20:M22)</f>
        <v>5620</v>
      </c>
      <c r="N23" s="23">
        <f t="shared" ref="N23" si="19">M23/$M$23</f>
        <v>1</v>
      </c>
      <c r="O23" s="32">
        <f t="shared" ref="O23:X23" si="20">SUM(O20:O22)</f>
        <v>1718</v>
      </c>
      <c r="P23" s="23">
        <f t="shared" si="20"/>
        <v>1</v>
      </c>
      <c r="Q23" s="32">
        <f t="shared" si="20"/>
        <v>0</v>
      </c>
      <c r="R23" s="23">
        <f t="shared" si="20"/>
        <v>0</v>
      </c>
      <c r="S23" s="32">
        <f t="shared" si="20"/>
        <v>2168</v>
      </c>
      <c r="T23" s="23">
        <f t="shared" si="20"/>
        <v>1</v>
      </c>
      <c r="U23" s="32">
        <f t="shared" si="20"/>
        <v>912</v>
      </c>
      <c r="V23" s="23">
        <f t="shared" si="20"/>
        <v>1</v>
      </c>
      <c r="W23" s="31">
        <f>SUM(W20:W22)</f>
        <v>19302</v>
      </c>
      <c r="X23" s="25">
        <f t="shared" si="20"/>
        <v>1</v>
      </c>
    </row>
    <row r="26" spans="2:24" ht="15.75" x14ac:dyDescent="0.25">
      <c r="B26" s="77" t="s">
        <v>0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spans="2:24" x14ac:dyDescent="0.25">
      <c r="B27" s="80" t="s">
        <v>48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spans="2:24" ht="15.75" thickBot="1" x14ac:dyDescent="0.3">
      <c r="B28" s="74" t="s">
        <v>98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</row>
    <row r="29" spans="2:24" x14ac:dyDescent="0.25">
      <c r="B29" s="67" t="s">
        <v>1</v>
      </c>
      <c r="C29" s="64" t="s">
        <v>47</v>
      </c>
      <c r="D29" s="65"/>
      <c r="E29" s="65"/>
      <c r="F29" s="65"/>
      <c r="G29" s="65"/>
      <c r="H29" s="65"/>
      <c r="I29" s="65"/>
      <c r="J29" s="66"/>
      <c r="K29" s="64" t="s">
        <v>3</v>
      </c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6"/>
      <c r="W29" s="70" t="s">
        <v>4</v>
      </c>
      <c r="X29" s="71"/>
    </row>
    <row r="30" spans="2:24" x14ac:dyDescent="0.25">
      <c r="B30" s="68"/>
      <c r="C30" s="59" t="s">
        <v>5</v>
      </c>
      <c r="D30" s="60"/>
      <c r="E30" s="59" t="s">
        <v>6</v>
      </c>
      <c r="F30" s="60"/>
      <c r="G30" s="59" t="s">
        <v>7</v>
      </c>
      <c r="H30" s="60"/>
      <c r="I30" s="59" t="s">
        <v>8</v>
      </c>
      <c r="J30" s="60"/>
      <c r="K30" s="59" t="s">
        <v>64</v>
      </c>
      <c r="L30" s="60"/>
      <c r="M30" s="59" t="s">
        <v>51</v>
      </c>
      <c r="N30" s="60"/>
      <c r="O30" s="59" t="s">
        <v>52</v>
      </c>
      <c r="P30" s="60"/>
      <c r="Q30" s="59" t="s">
        <v>60</v>
      </c>
      <c r="R30" s="60"/>
      <c r="S30" s="59" t="s">
        <v>53</v>
      </c>
      <c r="T30" s="60"/>
      <c r="U30" s="59" t="s">
        <v>50</v>
      </c>
      <c r="V30" s="60"/>
      <c r="W30" s="72"/>
      <c r="X30" s="73"/>
    </row>
    <row r="31" spans="2:24" x14ac:dyDescent="0.25">
      <c r="B31" s="69"/>
      <c r="C31" s="12" t="s">
        <v>9</v>
      </c>
      <c r="D31" s="13" t="s">
        <v>10</v>
      </c>
      <c r="E31" s="12" t="s">
        <v>9</v>
      </c>
      <c r="F31" s="13" t="s">
        <v>10</v>
      </c>
      <c r="G31" s="12" t="s">
        <v>9</v>
      </c>
      <c r="H31" s="13" t="s">
        <v>10</v>
      </c>
      <c r="I31" s="12" t="s">
        <v>9</v>
      </c>
      <c r="J31" s="13" t="s">
        <v>10</v>
      </c>
      <c r="K31" s="13" t="s">
        <v>9</v>
      </c>
      <c r="L31" s="13" t="s">
        <v>10</v>
      </c>
      <c r="M31" s="12" t="s">
        <v>9</v>
      </c>
      <c r="N31" s="13" t="s">
        <v>10</v>
      </c>
      <c r="O31" s="12" t="s">
        <v>9</v>
      </c>
      <c r="P31" s="13" t="s">
        <v>10</v>
      </c>
      <c r="Q31" s="12" t="s">
        <v>9</v>
      </c>
      <c r="R31" s="13" t="s">
        <v>10</v>
      </c>
      <c r="S31" s="12" t="s">
        <v>9</v>
      </c>
      <c r="T31" s="13" t="s">
        <v>10</v>
      </c>
      <c r="U31" s="12" t="s">
        <v>9</v>
      </c>
      <c r="V31" s="13" t="s">
        <v>10</v>
      </c>
      <c r="W31" s="12" t="s">
        <v>9</v>
      </c>
      <c r="X31" s="15" t="s">
        <v>10</v>
      </c>
    </row>
    <row r="32" spans="2:24" x14ac:dyDescent="0.25">
      <c r="B32" s="16" t="s">
        <v>102</v>
      </c>
      <c r="C32" s="5">
        <v>5</v>
      </c>
      <c r="D32" s="6">
        <f>C32/$C$35</f>
        <v>0.41666666666666669</v>
      </c>
      <c r="E32" s="5">
        <v>11</v>
      </c>
      <c r="F32" s="6">
        <f>E32/$E$35</f>
        <v>0.29729729729729731</v>
      </c>
      <c r="G32" s="5">
        <v>9</v>
      </c>
      <c r="H32" s="6">
        <f>G32/$G$35</f>
        <v>0.375</v>
      </c>
      <c r="I32" s="5">
        <v>15</v>
      </c>
      <c r="J32" s="6">
        <f>I32/$I$35</f>
        <v>0.33333333333333331</v>
      </c>
      <c r="K32" s="7">
        <v>12</v>
      </c>
      <c r="L32" s="6">
        <f>K32/$K$35</f>
        <v>0.4</v>
      </c>
      <c r="M32" s="5">
        <v>20</v>
      </c>
      <c r="N32" s="6">
        <f>M32/$M$35</f>
        <v>0.38461538461538464</v>
      </c>
      <c r="O32" s="5">
        <v>8</v>
      </c>
      <c r="P32" s="6">
        <f>O32/$O$35</f>
        <v>0.25</v>
      </c>
      <c r="Q32" s="5">
        <v>0</v>
      </c>
      <c r="R32" s="6">
        <v>0</v>
      </c>
      <c r="S32" s="5">
        <v>4</v>
      </c>
      <c r="T32" s="6">
        <f>S32/$S$35</f>
        <v>0.2</v>
      </c>
      <c r="U32" s="5">
        <v>8</v>
      </c>
      <c r="V32" s="6">
        <f>U32/$U$35</f>
        <v>0.34782608695652173</v>
      </c>
      <c r="W32" s="1">
        <f>C32+E32+G32+I32+K32+M32+O32+Q32+S32+U32</f>
        <v>92</v>
      </c>
      <c r="X32" s="17">
        <f>W32/$W$35</f>
        <v>0.33454545454545453</v>
      </c>
    </row>
    <row r="33" spans="2:24" x14ac:dyDescent="0.25">
      <c r="B33" s="16" t="s">
        <v>100</v>
      </c>
      <c r="C33" s="5">
        <v>2</v>
      </c>
      <c r="D33" s="6">
        <f t="shared" ref="D33:D34" si="21">C33/$C$35</f>
        <v>0.16666666666666666</v>
      </c>
      <c r="E33" s="5">
        <v>14</v>
      </c>
      <c r="F33" s="6">
        <f t="shared" ref="F33:F34" si="22">E33/$E$35</f>
        <v>0.3783783783783784</v>
      </c>
      <c r="G33" s="5">
        <v>6</v>
      </c>
      <c r="H33" s="6">
        <f t="shared" ref="H33:H34" si="23">G33/$G$35</f>
        <v>0.25</v>
      </c>
      <c r="I33" s="5">
        <v>15</v>
      </c>
      <c r="J33" s="6">
        <f t="shared" ref="J33:J34" si="24">I33/$I$35</f>
        <v>0.33333333333333331</v>
      </c>
      <c r="K33" s="7">
        <v>10</v>
      </c>
      <c r="L33" s="6">
        <f t="shared" ref="L33:L34" si="25">K33/$K$35</f>
        <v>0.33333333333333331</v>
      </c>
      <c r="M33" s="5">
        <v>15</v>
      </c>
      <c r="N33" s="6">
        <f t="shared" ref="N33:N34" si="26">M33/$M$35</f>
        <v>0.28846153846153844</v>
      </c>
      <c r="O33" s="5">
        <v>17</v>
      </c>
      <c r="P33" s="6">
        <f t="shared" ref="P33:P34" si="27">O33/$O$35</f>
        <v>0.53125</v>
      </c>
      <c r="Q33" s="5">
        <v>0</v>
      </c>
      <c r="R33" s="6">
        <v>0</v>
      </c>
      <c r="S33" s="5">
        <v>9</v>
      </c>
      <c r="T33" s="6">
        <f t="shared" ref="T33:T34" si="28">S33/$S$35</f>
        <v>0.45</v>
      </c>
      <c r="U33" s="5">
        <v>6</v>
      </c>
      <c r="V33" s="6">
        <f t="shared" ref="V33:V34" si="29">U33/$U$35</f>
        <v>0.2608695652173913</v>
      </c>
      <c r="W33" s="1">
        <f t="shared" ref="W33:W34" si="30">C33+E33+G33+I33+K33+M33+O33+Q33+S33+U33</f>
        <v>94</v>
      </c>
      <c r="X33" s="17">
        <f t="shared" ref="X33:X34" si="31">W33/$W$35</f>
        <v>0.3418181818181818</v>
      </c>
    </row>
    <row r="34" spans="2:24" ht="15.75" thickBot="1" x14ac:dyDescent="0.3">
      <c r="B34" s="33" t="s">
        <v>101</v>
      </c>
      <c r="C34" s="34">
        <v>5</v>
      </c>
      <c r="D34" s="35">
        <f t="shared" si="21"/>
        <v>0.41666666666666669</v>
      </c>
      <c r="E34" s="34">
        <v>12</v>
      </c>
      <c r="F34" s="35">
        <f t="shared" si="22"/>
        <v>0.32432432432432434</v>
      </c>
      <c r="G34" s="34">
        <v>9</v>
      </c>
      <c r="H34" s="35">
        <f t="shared" si="23"/>
        <v>0.375</v>
      </c>
      <c r="I34" s="34">
        <v>15</v>
      </c>
      <c r="J34" s="35">
        <f t="shared" si="24"/>
        <v>0.33333333333333331</v>
      </c>
      <c r="K34" s="36">
        <v>8</v>
      </c>
      <c r="L34" s="35">
        <f t="shared" si="25"/>
        <v>0.26666666666666666</v>
      </c>
      <c r="M34" s="34">
        <v>17</v>
      </c>
      <c r="N34" s="35">
        <f t="shared" si="26"/>
        <v>0.32692307692307693</v>
      </c>
      <c r="O34" s="34">
        <v>7</v>
      </c>
      <c r="P34" s="35">
        <f t="shared" si="27"/>
        <v>0.21875</v>
      </c>
      <c r="Q34" s="34">
        <v>0</v>
      </c>
      <c r="R34" s="35">
        <v>0</v>
      </c>
      <c r="S34" s="34">
        <v>7</v>
      </c>
      <c r="T34" s="35">
        <f t="shared" si="28"/>
        <v>0.35</v>
      </c>
      <c r="U34" s="34">
        <v>9</v>
      </c>
      <c r="V34" s="35">
        <f t="shared" si="29"/>
        <v>0.39130434782608697</v>
      </c>
      <c r="W34" s="37">
        <f t="shared" si="30"/>
        <v>89</v>
      </c>
      <c r="X34" s="38">
        <f t="shared" si="31"/>
        <v>0.32363636363636361</v>
      </c>
    </row>
    <row r="35" spans="2:24" ht="16.5" thickTop="1" thickBot="1" x14ac:dyDescent="0.3">
      <c r="B35" s="21" t="s">
        <v>4</v>
      </c>
      <c r="C35" s="31">
        <f t="shared" ref="C35:X35" si="32">SUM(C32:C34)</f>
        <v>12</v>
      </c>
      <c r="D35" s="23">
        <f t="shared" si="32"/>
        <v>1</v>
      </c>
      <c r="E35" s="31">
        <f t="shared" si="32"/>
        <v>37</v>
      </c>
      <c r="F35" s="23">
        <f>SUM(F32:F34)</f>
        <v>1</v>
      </c>
      <c r="G35" s="31">
        <f t="shared" si="32"/>
        <v>24</v>
      </c>
      <c r="H35" s="23">
        <f t="shared" si="32"/>
        <v>1</v>
      </c>
      <c r="I35" s="31">
        <f t="shared" si="32"/>
        <v>45</v>
      </c>
      <c r="J35" s="23">
        <f t="shared" si="32"/>
        <v>1</v>
      </c>
      <c r="K35" s="31">
        <f>SUM(K32:K34)</f>
        <v>30</v>
      </c>
      <c r="L35" s="23">
        <f>SUM(L32:L34)</f>
        <v>1</v>
      </c>
      <c r="M35" s="31">
        <f t="shared" si="32"/>
        <v>52</v>
      </c>
      <c r="N35" s="23">
        <f t="shared" si="32"/>
        <v>1</v>
      </c>
      <c r="O35" s="31">
        <f t="shared" si="32"/>
        <v>32</v>
      </c>
      <c r="P35" s="23">
        <f t="shared" si="32"/>
        <v>1</v>
      </c>
      <c r="Q35" s="31">
        <f t="shared" si="32"/>
        <v>0</v>
      </c>
      <c r="R35" s="23">
        <f t="shared" si="32"/>
        <v>0</v>
      </c>
      <c r="S35" s="31">
        <f t="shared" si="32"/>
        <v>20</v>
      </c>
      <c r="T35" s="23">
        <f t="shared" si="32"/>
        <v>1</v>
      </c>
      <c r="U35" s="32">
        <f t="shared" si="32"/>
        <v>23</v>
      </c>
      <c r="V35" s="23">
        <f t="shared" si="32"/>
        <v>1</v>
      </c>
      <c r="W35" s="31">
        <f t="shared" si="32"/>
        <v>275</v>
      </c>
      <c r="X35" s="25">
        <f t="shared" si="32"/>
        <v>0.99999999999999989</v>
      </c>
    </row>
    <row r="38" spans="2:24" ht="15.75" x14ac:dyDescent="0.25">
      <c r="B38" s="77" t="s">
        <v>0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spans="2:24" x14ac:dyDescent="0.25">
      <c r="B39" s="76" t="s">
        <v>49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2:24" ht="15.75" thickBot="1" x14ac:dyDescent="0.3">
      <c r="B40" s="75" t="s">
        <v>98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</row>
    <row r="41" spans="2:24" x14ac:dyDescent="0.25">
      <c r="B41" s="67" t="s">
        <v>12</v>
      </c>
      <c r="C41" s="64" t="s">
        <v>47</v>
      </c>
      <c r="D41" s="65"/>
      <c r="E41" s="65"/>
      <c r="F41" s="65"/>
      <c r="G41" s="65"/>
      <c r="H41" s="65"/>
      <c r="I41" s="65"/>
      <c r="J41" s="66"/>
      <c r="K41" s="64" t="s">
        <v>3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6"/>
      <c r="W41" s="70" t="s">
        <v>4</v>
      </c>
      <c r="X41" s="71"/>
    </row>
    <row r="42" spans="2:24" x14ac:dyDescent="0.25">
      <c r="B42" s="68"/>
      <c r="C42" s="59" t="s">
        <v>5</v>
      </c>
      <c r="D42" s="60"/>
      <c r="E42" s="59" t="s">
        <v>6</v>
      </c>
      <c r="F42" s="60"/>
      <c r="G42" s="59" t="s">
        <v>7</v>
      </c>
      <c r="H42" s="60"/>
      <c r="I42" s="59" t="s">
        <v>8</v>
      </c>
      <c r="J42" s="60"/>
      <c r="K42" s="59" t="s">
        <v>64</v>
      </c>
      <c r="L42" s="60"/>
      <c r="M42" s="59" t="s">
        <v>51</v>
      </c>
      <c r="N42" s="60"/>
      <c r="O42" s="59" t="s">
        <v>52</v>
      </c>
      <c r="P42" s="60"/>
      <c r="Q42" s="59" t="s">
        <v>60</v>
      </c>
      <c r="R42" s="60"/>
      <c r="S42" s="59" t="s">
        <v>53</v>
      </c>
      <c r="T42" s="60"/>
      <c r="U42" s="59" t="s">
        <v>50</v>
      </c>
      <c r="V42" s="60"/>
      <c r="W42" s="72"/>
      <c r="X42" s="73"/>
    </row>
    <row r="43" spans="2:24" x14ac:dyDescent="0.25">
      <c r="B43" s="69"/>
      <c r="C43" s="12" t="s">
        <v>9</v>
      </c>
      <c r="D43" s="13" t="s">
        <v>10</v>
      </c>
      <c r="E43" s="12" t="s">
        <v>9</v>
      </c>
      <c r="F43" s="14" t="s">
        <v>10</v>
      </c>
      <c r="G43" s="12" t="s">
        <v>9</v>
      </c>
      <c r="H43" s="13" t="s">
        <v>10</v>
      </c>
      <c r="I43" s="12" t="s">
        <v>9</v>
      </c>
      <c r="J43" s="14" t="s">
        <v>10</v>
      </c>
      <c r="K43" s="14" t="s">
        <v>9</v>
      </c>
      <c r="L43" s="14" t="s">
        <v>10</v>
      </c>
      <c r="M43" s="12" t="s">
        <v>9</v>
      </c>
      <c r="N43" s="14" t="s">
        <v>10</v>
      </c>
      <c r="O43" s="12" t="s">
        <v>9</v>
      </c>
      <c r="P43" s="14" t="s">
        <v>10</v>
      </c>
      <c r="Q43" s="12" t="s">
        <v>9</v>
      </c>
      <c r="R43" s="13" t="s">
        <v>10</v>
      </c>
      <c r="S43" s="12" t="s">
        <v>9</v>
      </c>
      <c r="T43" s="14" t="s">
        <v>10</v>
      </c>
      <c r="U43" s="12" t="s">
        <v>9</v>
      </c>
      <c r="V43" s="14" t="s">
        <v>10</v>
      </c>
      <c r="W43" s="12" t="s">
        <v>9</v>
      </c>
      <c r="X43" s="15" t="s">
        <v>10</v>
      </c>
    </row>
    <row r="44" spans="2:24" x14ac:dyDescent="0.25">
      <c r="B44" s="18" t="s">
        <v>13</v>
      </c>
      <c r="C44" s="8">
        <v>0</v>
      </c>
      <c r="D44" s="9">
        <f t="shared" ref="D44:D76" si="33">C44/$C$77</f>
        <v>0</v>
      </c>
      <c r="E44" s="19">
        <v>0</v>
      </c>
      <c r="F44" s="9">
        <f t="shared" ref="F44:F76" si="34">E44/$E$77</f>
        <v>0</v>
      </c>
      <c r="G44" s="8">
        <v>0</v>
      </c>
      <c r="H44" s="9">
        <f t="shared" ref="H44:H76" si="35">G44/$G$77</f>
        <v>0</v>
      </c>
      <c r="I44" s="8">
        <v>0</v>
      </c>
      <c r="J44" s="9">
        <f t="shared" ref="J44:J76" si="36">I44/$I$77</f>
        <v>0</v>
      </c>
      <c r="K44" s="8">
        <v>0</v>
      </c>
      <c r="L44" s="9">
        <f>K44/$K$77</f>
        <v>0</v>
      </c>
      <c r="M44" s="8">
        <v>0</v>
      </c>
      <c r="N44" s="9">
        <f>M44/$M$77</f>
        <v>0</v>
      </c>
      <c r="O44" s="8">
        <v>0</v>
      </c>
      <c r="P44" s="9">
        <f t="shared" ref="P44:P76" si="37">O44/$O$77</f>
        <v>0</v>
      </c>
      <c r="Q44" s="8">
        <v>0</v>
      </c>
      <c r="R44" s="9">
        <v>0</v>
      </c>
      <c r="S44" s="8">
        <v>0</v>
      </c>
      <c r="T44" s="9">
        <f t="shared" ref="T44:T76" si="38">S44/$S$77</f>
        <v>0</v>
      </c>
      <c r="U44" s="8">
        <v>0</v>
      </c>
      <c r="V44" s="9">
        <f t="shared" ref="V44:V76" si="39">U44/$U$77</f>
        <v>0</v>
      </c>
      <c r="W44" s="10">
        <f>C44+E44+G44+I44+K44+M44+O44+Q44+S44+U44</f>
        <v>0</v>
      </c>
      <c r="X44" s="20">
        <f t="shared" ref="X44:X76" si="40">W44/$W$77</f>
        <v>0</v>
      </c>
    </row>
    <row r="45" spans="2:24" x14ac:dyDescent="0.25">
      <c r="B45" s="18" t="s">
        <v>14</v>
      </c>
      <c r="C45" s="8">
        <v>0</v>
      </c>
      <c r="D45" s="9">
        <f t="shared" si="33"/>
        <v>0</v>
      </c>
      <c r="E45" s="8">
        <v>0</v>
      </c>
      <c r="F45" s="9">
        <f t="shared" si="34"/>
        <v>0</v>
      </c>
      <c r="G45" s="8">
        <v>0</v>
      </c>
      <c r="H45" s="9">
        <f t="shared" si="35"/>
        <v>0</v>
      </c>
      <c r="I45" s="8">
        <v>0</v>
      </c>
      <c r="J45" s="9">
        <f t="shared" si="36"/>
        <v>0</v>
      </c>
      <c r="K45" s="8">
        <v>0</v>
      </c>
      <c r="L45" s="9">
        <f t="shared" ref="L45:L76" si="41">K45/$K$77</f>
        <v>0</v>
      </c>
      <c r="M45" s="8">
        <v>0</v>
      </c>
      <c r="N45" s="9">
        <f t="shared" ref="N45:N76" si="42">M45/$M$77</f>
        <v>0</v>
      </c>
      <c r="O45" s="8">
        <v>12</v>
      </c>
      <c r="P45" s="9">
        <f t="shared" si="37"/>
        <v>0.34285714285714286</v>
      </c>
      <c r="Q45" s="8">
        <v>0</v>
      </c>
      <c r="R45" s="9">
        <v>0</v>
      </c>
      <c r="S45" s="8">
        <v>0</v>
      </c>
      <c r="T45" s="9">
        <f t="shared" si="38"/>
        <v>0</v>
      </c>
      <c r="U45" s="8">
        <v>0</v>
      </c>
      <c r="V45" s="9">
        <f t="shared" si="39"/>
        <v>0</v>
      </c>
      <c r="W45" s="10">
        <f t="shared" ref="W45:W76" si="43">C45+E45+G45+I45+K45+M45+O45+Q45+S45+U45</f>
        <v>12</v>
      </c>
      <c r="X45" s="20">
        <f t="shared" si="40"/>
        <v>3.3707865168539325E-2</v>
      </c>
    </row>
    <row r="46" spans="2:24" x14ac:dyDescent="0.25">
      <c r="B46" s="18" t="s">
        <v>15</v>
      </c>
      <c r="C46" s="8">
        <v>0</v>
      </c>
      <c r="D46" s="9">
        <f t="shared" si="33"/>
        <v>0</v>
      </c>
      <c r="E46" s="8">
        <v>0</v>
      </c>
      <c r="F46" s="9">
        <f t="shared" si="34"/>
        <v>0</v>
      </c>
      <c r="G46" s="8">
        <v>0</v>
      </c>
      <c r="H46" s="9">
        <f t="shared" si="35"/>
        <v>0</v>
      </c>
      <c r="I46" s="8">
        <v>0</v>
      </c>
      <c r="J46" s="9">
        <f t="shared" si="36"/>
        <v>0</v>
      </c>
      <c r="K46" s="8">
        <v>0</v>
      </c>
      <c r="L46" s="9">
        <f t="shared" si="41"/>
        <v>0</v>
      </c>
      <c r="M46" s="8">
        <v>0</v>
      </c>
      <c r="N46" s="9">
        <f t="shared" si="42"/>
        <v>0</v>
      </c>
      <c r="O46" s="8">
        <v>19</v>
      </c>
      <c r="P46" s="9">
        <f t="shared" si="37"/>
        <v>0.54285714285714282</v>
      </c>
      <c r="Q46" s="8">
        <v>0</v>
      </c>
      <c r="R46" s="9">
        <v>0</v>
      </c>
      <c r="S46" s="8">
        <v>0</v>
      </c>
      <c r="T46" s="9">
        <f t="shared" si="38"/>
        <v>0</v>
      </c>
      <c r="U46" s="8">
        <v>0</v>
      </c>
      <c r="V46" s="9">
        <f t="shared" si="39"/>
        <v>0</v>
      </c>
      <c r="W46" s="10">
        <f t="shared" si="43"/>
        <v>19</v>
      </c>
      <c r="X46" s="20">
        <f t="shared" si="40"/>
        <v>5.3370786516853931E-2</v>
      </c>
    </row>
    <row r="47" spans="2:24" x14ac:dyDescent="0.25">
      <c r="B47" s="18" t="s">
        <v>45</v>
      </c>
      <c r="C47" s="8">
        <v>14</v>
      </c>
      <c r="D47" s="9">
        <f t="shared" si="33"/>
        <v>0.93333333333333335</v>
      </c>
      <c r="E47" s="8">
        <f>22+25</f>
        <v>47</v>
      </c>
      <c r="F47" s="9">
        <f t="shared" si="34"/>
        <v>0.70149253731343286</v>
      </c>
      <c r="G47" s="8">
        <f>18+6</f>
        <v>24</v>
      </c>
      <c r="H47" s="9">
        <f t="shared" si="35"/>
        <v>0.8571428571428571</v>
      </c>
      <c r="I47" s="8">
        <f>29+11</f>
        <v>40</v>
      </c>
      <c r="J47" s="9">
        <f t="shared" si="36"/>
        <v>0.85106382978723405</v>
      </c>
      <c r="K47" s="8">
        <v>0</v>
      </c>
      <c r="L47" s="9">
        <f t="shared" si="41"/>
        <v>0</v>
      </c>
      <c r="M47" s="8">
        <v>0</v>
      </c>
      <c r="N47" s="9">
        <f t="shared" si="42"/>
        <v>0</v>
      </c>
      <c r="O47" s="8">
        <v>0</v>
      </c>
      <c r="P47" s="9">
        <f t="shared" si="37"/>
        <v>0</v>
      </c>
      <c r="Q47" s="8">
        <v>0</v>
      </c>
      <c r="R47" s="9">
        <v>0</v>
      </c>
      <c r="S47" s="8">
        <v>0</v>
      </c>
      <c r="T47" s="9">
        <f>S47/$S$77</f>
        <v>0</v>
      </c>
      <c r="U47" s="8">
        <v>27</v>
      </c>
      <c r="V47" s="9">
        <f t="shared" si="39"/>
        <v>1</v>
      </c>
      <c r="W47" s="10">
        <f t="shared" si="43"/>
        <v>152</v>
      </c>
      <c r="X47" s="20">
        <f t="shared" si="40"/>
        <v>0.42696629213483145</v>
      </c>
    </row>
    <row r="48" spans="2:24" x14ac:dyDescent="0.25">
      <c r="B48" s="18" t="s">
        <v>16</v>
      </c>
      <c r="C48" s="8">
        <v>0</v>
      </c>
      <c r="D48" s="9">
        <f t="shared" si="33"/>
        <v>0</v>
      </c>
      <c r="E48" s="8">
        <v>0</v>
      </c>
      <c r="F48" s="9">
        <f t="shared" si="34"/>
        <v>0</v>
      </c>
      <c r="G48" s="8">
        <v>0</v>
      </c>
      <c r="H48" s="9">
        <f t="shared" si="35"/>
        <v>0</v>
      </c>
      <c r="I48" s="8">
        <v>0</v>
      </c>
      <c r="J48" s="9">
        <f t="shared" si="36"/>
        <v>0</v>
      </c>
      <c r="K48" s="8">
        <v>0</v>
      </c>
      <c r="L48" s="9">
        <f t="shared" si="41"/>
        <v>0</v>
      </c>
      <c r="M48" s="8">
        <v>0</v>
      </c>
      <c r="N48" s="9">
        <f t="shared" si="42"/>
        <v>0</v>
      </c>
      <c r="O48" s="8">
        <v>0</v>
      </c>
      <c r="P48" s="9">
        <f t="shared" si="37"/>
        <v>0</v>
      </c>
      <c r="Q48" s="8">
        <v>0</v>
      </c>
      <c r="R48" s="9">
        <v>0</v>
      </c>
      <c r="S48" s="8">
        <v>0</v>
      </c>
      <c r="T48" s="9">
        <f t="shared" si="38"/>
        <v>0</v>
      </c>
      <c r="U48" s="8">
        <v>0</v>
      </c>
      <c r="V48" s="9">
        <f t="shared" si="39"/>
        <v>0</v>
      </c>
      <c r="W48" s="10">
        <f t="shared" si="43"/>
        <v>0</v>
      </c>
      <c r="X48" s="20">
        <f t="shared" si="40"/>
        <v>0</v>
      </c>
    </row>
    <row r="49" spans="2:24" x14ac:dyDescent="0.25">
      <c r="B49" s="18" t="s">
        <v>17</v>
      </c>
      <c r="C49" s="8">
        <v>0</v>
      </c>
      <c r="D49" s="9">
        <f t="shared" si="33"/>
        <v>0</v>
      </c>
      <c r="E49" s="8">
        <v>0</v>
      </c>
      <c r="F49" s="9">
        <f t="shared" si="34"/>
        <v>0</v>
      </c>
      <c r="G49" s="8">
        <v>0</v>
      </c>
      <c r="H49" s="9">
        <f t="shared" si="35"/>
        <v>0</v>
      </c>
      <c r="I49" s="8">
        <v>0</v>
      </c>
      <c r="J49" s="9">
        <f t="shared" si="36"/>
        <v>0</v>
      </c>
      <c r="K49" s="11">
        <v>37</v>
      </c>
      <c r="L49" s="9">
        <f t="shared" si="41"/>
        <v>0.97368421052631582</v>
      </c>
      <c r="M49" s="8">
        <v>0</v>
      </c>
      <c r="N49" s="9">
        <f t="shared" si="42"/>
        <v>0</v>
      </c>
      <c r="O49" s="8">
        <v>0</v>
      </c>
      <c r="P49" s="9">
        <f t="shared" si="37"/>
        <v>0</v>
      </c>
      <c r="Q49" s="8">
        <v>0</v>
      </c>
      <c r="R49" s="9">
        <v>0</v>
      </c>
      <c r="S49" s="8">
        <v>0</v>
      </c>
      <c r="T49" s="9">
        <f t="shared" si="38"/>
        <v>0</v>
      </c>
      <c r="U49" s="8">
        <v>0</v>
      </c>
      <c r="V49" s="9">
        <f t="shared" si="39"/>
        <v>0</v>
      </c>
      <c r="W49" s="10">
        <f t="shared" si="43"/>
        <v>37</v>
      </c>
      <c r="X49" s="20">
        <f t="shared" si="40"/>
        <v>0.10393258426966293</v>
      </c>
    </row>
    <row r="50" spans="2:24" x14ac:dyDescent="0.25">
      <c r="B50" s="18" t="s">
        <v>19</v>
      </c>
      <c r="C50" s="8">
        <v>0</v>
      </c>
      <c r="D50" s="9">
        <f t="shared" si="33"/>
        <v>0</v>
      </c>
      <c r="E50" s="8">
        <v>0</v>
      </c>
      <c r="F50" s="9">
        <f t="shared" si="34"/>
        <v>0</v>
      </c>
      <c r="G50" s="8">
        <v>0</v>
      </c>
      <c r="H50" s="9">
        <f t="shared" si="35"/>
        <v>0</v>
      </c>
      <c r="I50" s="8">
        <v>0</v>
      </c>
      <c r="J50" s="9">
        <f t="shared" si="36"/>
        <v>0</v>
      </c>
      <c r="K50" s="8">
        <v>0</v>
      </c>
      <c r="L50" s="9">
        <f t="shared" si="41"/>
        <v>0</v>
      </c>
      <c r="M50" s="8">
        <v>0</v>
      </c>
      <c r="N50" s="9">
        <f t="shared" si="42"/>
        <v>0</v>
      </c>
      <c r="O50" s="8">
        <v>0</v>
      </c>
      <c r="P50" s="9">
        <f t="shared" si="37"/>
        <v>0</v>
      </c>
      <c r="Q50" s="8">
        <v>0</v>
      </c>
      <c r="R50" s="9">
        <v>0</v>
      </c>
      <c r="S50" s="8">
        <v>4</v>
      </c>
      <c r="T50" s="9">
        <f t="shared" si="38"/>
        <v>0.14285714285714285</v>
      </c>
      <c r="U50" s="8">
        <v>0</v>
      </c>
      <c r="V50" s="9">
        <f t="shared" si="39"/>
        <v>0</v>
      </c>
      <c r="W50" s="10">
        <f t="shared" si="43"/>
        <v>4</v>
      </c>
      <c r="X50" s="20">
        <f t="shared" si="40"/>
        <v>1.1235955056179775E-2</v>
      </c>
    </row>
    <row r="51" spans="2:24" x14ac:dyDescent="0.25">
      <c r="B51" s="18" t="s">
        <v>18</v>
      </c>
      <c r="C51" s="8">
        <v>0</v>
      </c>
      <c r="D51" s="9">
        <f t="shared" si="33"/>
        <v>0</v>
      </c>
      <c r="E51" s="8">
        <v>0</v>
      </c>
      <c r="F51" s="9">
        <f t="shared" si="34"/>
        <v>0</v>
      </c>
      <c r="G51" s="8">
        <v>0</v>
      </c>
      <c r="H51" s="9">
        <f t="shared" si="35"/>
        <v>0</v>
      </c>
      <c r="I51" s="8">
        <v>0</v>
      </c>
      <c r="J51" s="9">
        <f t="shared" si="36"/>
        <v>0</v>
      </c>
      <c r="K51" s="8">
        <v>0</v>
      </c>
      <c r="L51" s="9">
        <f t="shared" si="41"/>
        <v>0</v>
      </c>
      <c r="M51" s="8">
        <v>0</v>
      </c>
      <c r="N51" s="9">
        <f t="shared" si="42"/>
        <v>0</v>
      </c>
      <c r="O51" s="8">
        <v>0</v>
      </c>
      <c r="P51" s="9">
        <f t="shared" si="37"/>
        <v>0</v>
      </c>
      <c r="Q51" s="8">
        <v>0</v>
      </c>
      <c r="R51" s="9">
        <v>0</v>
      </c>
      <c r="S51" s="8">
        <v>0</v>
      </c>
      <c r="T51" s="9">
        <f t="shared" si="38"/>
        <v>0</v>
      </c>
      <c r="U51" s="8">
        <v>0</v>
      </c>
      <c r="V51" s="9">
        <f t="shared" si="39"/>
        <v>0</v>
      </c>
      <c r="W51" s="10">
        <f t="shared" si="43"/>
        <v>0</v>
      </c>
      <c r="X51" s="20">
        <f t="shared" si="40"/>
        <v>0</v>
      </c>
    </row>
    <row r="52" spans="2:24" x14ac:dyDescent="0.25">
      <c r="B52" s="18" t="s">
        <v>20</v>
      </c>
      <c r="C52" s="8">
        <v>0</v>
      </c>
      <c r="D52" s="9">
        <f t="shared" si="33"/>
        <v>0</v>
      </c>
      <c r="E52" s="8">
        <v>0</v>
      </c>
      <c r="F52" s="9">
        <f t="shared" si="34"/>
        <v>0</v>
      </c>
      <c r="G52" s="8">
        <v>0</v>
      </c>
      <c r="H52" s="9">
        <f t="shared" si="35"/>
        <v>0</v>
      </c>
      <c r="I52" s="8">
        <v>0</v>
      </c>
      <c r="J52" s="9">
        <f t="shared" si="36"/>
        <v>0</v>
      </c>
      <c r="K52" s="8">
        <v>0</v>
      </c>
      <c r="L52" s="9">
        <f t="shared" si="41"/>
        <v>0</v>
      </c>
      <c r="M52" s="8">
        <v>0</v>
      </c>
      <c r="N52" s="9">
        <f t="shared" si="42"/>
        <v>0</v>
      </c>
      <c r="O52" s="8">
        <v>0</v>
      </c>
      <c r="P52" s="9">
        <f t="shared" si="37"/>
        <v>0</v>
      </c>
      <c r="Q52" s="8">
        <v>0</v>
      </c>
      <c r="R52" s="9">
        <v>0</v>
      </c>
      <c r="S52" s="8">
        <v>0</v>
      </c>
      <c r="T52" s="9">
        <f t="shared" si="38"/>
        <v>0</v>
      </c>
      <c r="U52" s="8">
        <v>0</v>
      </c>
      <c r="V52" s="9">
        <f t="shared" si="39"/>
        <v>0</v>
      </c>
      <c r="W52" s="10">
        <f t="shared" si="43"/>
        <v>0</v>
      </c>
      <c r="X52" s="20">
        <f t="shared" si="40"/>
        <v>0</v>
      </c>
    </row>
    <row r="53" spans="2:24" x14ac:dyDescent="0.25">
      <c r="B53" s="18" t="s">
        <v>42</v>
      </c>
      <c r="C53" s="8">
        <v>0</v>
      </c>
      <c r="D53" s="9">
        <f t="shared" si="33"/>
        <v>0</v>
      </c>
      <c r="E53" s="8">
        <v>0</v>
      </c>
      <c r="F53" s="9">
        <f t="shared" si="34"/>
        <v>0</v>
      </c>
      <c r="G53" s="8">
        <v>0</v>
      </c>
      <c r="H53" s="9">
        <f t="shared" si="35"/>
        <v>0</v>
      </c>
      <c r="I53" s="8">
        <v>0</v>
      </c>
      <c r="J53" s="9">
        <f t="shared" si="36"/>
        <v>0</v>
      </c>
      <c r="K53" s="8">
        <v>0</v>
      </c>
      <c r="L53" s="9">
        <f t="shared" si="41"/>
        <v>0</v>
      </c>
      <c r="M53" s="8">
        <v>0</v>
      </c>
      <c r="N53" s="9">
        <f t="shared" si="42"/>
        <v>0</v>
      </c>
      <c r="O53" s="8">
        <v>0</v>
      </c>
      <c r="P53" s="9">
        <f t="shared" si="37"/>
        <v>0</v>
      </c>
      <c r="Q53" s="8">
        <v>0</v>
      </c>
      <c r="R53" s="9">
        <v>0</v>
      </c>
      <c r="S53" s="8">
        <v>1</v>
      </c>
      <c r="T53" s="9">
        <f t="shared" si="38"/>
        <v>3.5714285714285712E-2</v>
      </c>
      <c r="U53" s="8">
        <v>0</v>
      </c>
      <c r="V53" s="9">
        <f t="shared" si="39"/>
        <v>0</v>
      </c>
      <c r="W53" s="10">
        <f t="shared" si="43"/>
        <v>1</v>
      </c>
      <c r="X53" s="20">
        <f t="shared" si="40"/>
        <v>2.8089887640449437E-3</v>
      </c>
    </row>
    <row r="54" spans="2:24" x14ac:dyDescent="0.25">
      <c r="B54" s="18" t="s">
        <v>25</v>
      </c>
      <c r="C54" s="8">
        <v>0</v>
      </c>
      <c r="D54" s="9">
        <f t="shared" si="33"/>
        <v>0</v>
      </c>
      <c r="E54" s="8">
        <v>0</v>
      </c>
      <c r="F54" s="9">
        <f t="shared" si="34"/>
        <v>0</v>
      </c>
      <c r="G54" s="8">
        <v>0</v>
      </c>
      <c r="H54" s="9">
        <f t="shared" si="35"/>
        <v>0</v>
      </c>
      <c r="I54" s="8">
        <v>0</v>
      </c>
      <c r="J54" s="9">
        <f t="shared" si="36"/>
        <v>0</v>
      </c>
      <c r="K54" s="8">
        <v>0</v>
      </c>
      <c r="L54" s="9">
        <f t="shared" si="41"/>
        <v>0</v>
      </c>
      <c r="M54" s="8">
        <v>0</v>
      </c>
      <c r="N54" s="9">
        <f t="shared" si="42"/>
        <v>0</v>
      </c>
      <c r="O54" s="8">
        <v>0</v>
      </c>
      <c r="P54" s="9">
        <f t="shared" si="37"/>
        <v>0</v>
      </c>
      <c r="Q54" s="8">
        <v>0</v>
      </c>
      <c r="R54" s="9">
        <v>0</v>
      </c>
      <c r="S54" s="8">
        <v>0</v>
      </c>
      <c r="T54" s="9">
        <f t="shared" si="38"/>
        <v>0</v>
      </c>
      <c r="U54" s="8">
        <v>0</v>
      </c>
      <c r="V54" s="9">
        <f t="shared" si="39"/>
        <v>0</v>
      </c>
      <c r="W54" s="10">
        <f t="shared" si="43"/>
        <v>0</v>
      </c>
      <c r="X54" s="20">
        <f t="shared" si="40"/>
        <v>0</v>
      </c>
    </row>
    <row r="55" spans="2:24" x14ac:dyDescent="0.25">
      <c r="B55" s="18" t="s">
        <v>21</v>
      </c>
      <c r="C55" s="8">
        <v>0</v>
      </c>
      <c r="D55" s="9">
        <f t="shared" si="33"/>
        <v>0</v>
      </c>
      <c r="E55" s="8">
        <v>0</v>
      </c>
      <c r="F55" s="9">
        <f t="shared" si="34"/>
        <v>0</v>
      </c>
      <c r="G55" s="8">
        <v>0</v>
      </c>
      <c r="H55" s="9">
        <f t="shared" si="35"/>
        <v>0</v>
      </c>
      <c r="I55" s="8">
        <v>0</v>
      </c>
      <c r="J55" s="9">
        <f t="shared" si="36"/>
        <v>0</v>
      </c>
      <c r="K55" s="8">
        <v>0</v>
      </c>
      <c r="L55" s="9">
        <f t="shared" si="41"/>
        <v>0</v>
      </c>
      <c r="M55" s="8">
        <v>0</v>
      </c>
      <c r="N55" s="9">
        <f t="shared" si="42"/>
        <v>0</v>
      </c>
      <c r="O55" s="8">
        <v>2</v>
      </c>
      <c r="P55" s="9">
        <f t="shared" si="37"/>
        <v>5.7142857142857141E-2</v>
      </c>
      <c r="Q55" s="8">
        <v>0</v>
      </c>
      <c r="R55" s="9">
        <v>0</v>
      </c>
      <c r="S55" s="8">
        <v>0</v>
      </c>
      <c r="T55" s="9">
        <f t="shared" si="38"/>
        <v>0</v>
      </c>
      <c r="U55" s="8">
        <v>0</v>
      </c>
      <c r="V55" s="9">
        <f t="shared" si="39"/>
        <v>0</v>
      </c>
      <c r="W55" s="10">
        <f t="shared" si="43"/>
        <v>2</v>
      </c>
      <c r="X55" s="20">
        <f t="shared" si="40"/>
        <v>5.6179775280898875E-3</v>
      </c>
    </row>
    <row r="56" spans="2:24" x14ac:dyDescent="0.25">
      <c r="B56" s="18" t="s">
        <v>22</v>
      </c>
      <c r="C56" s="8">
        <v>0</v>
      </c>
      <c r="D56" s="9">
        <f t="shared" si="33"/>
        <v>0</v>
      </c>
      <c r="E56" s="8">
        <v>0</v>
      </c>
      <c r="F56" s="9">
        <f t="shared" si="34"/>
        <v>0</v>
      </c>
      <c r="G56" s="8">
        <v>0</v>
      </c>
      <c r="H56" s="9">
        <f t="shared" si="35"/>
        <v>0</v>
      </c>
      <c r="I56" s="8">
        <v>0</v>
      </c>
      <c r="J56" s="9">
        <f t="shared" si="36"/>
        <v>0</v>
      </c>
      <c r="K56" s="8">
        <v>0</v>
      </c>
      <c r="L56" s="9">
        <f t="shared" si="41"/>
        <v>0</v>
      </c>
      <c r="M56" s="8">
        <v>0</v>
      </c>
      <c r="N56" s="9">
        <f t="shared" si="42"/>
        <v>0</v>
      </c>
      <c r="O56" s="8">
        <v>0</v>
      </c>
      <c r="P56" s="9">
        <f t="shared" si="37"/>
        <v>0</v>
      </c>
      <c r="Q56" s="8">
        <v>0</v>
      </c>
      <c r="R56" s="9">
        <v>0</v>
      </c>
      <c r="S56" s="8">
        <v>1</v>
      </c>
      <c r="T56" s="9">
        <f t="shared" si="38"/>
        <v>3.5714285714285712E-2</v>
      </c>
      <c r="U56" s="8">
        <v>0</v>
      </c>
      <c r="V56" s="9">
        <f t="shared" si="39"/>
        <v>0</v>
      </c>
      <c r="W56" s="10">
        <f t="shared" si="43"/>
        <v>1</v>
      </c>
      <c r="X56" s="20">
        <f t="shared" si="40"/>
        <v>2.8089887640449437E-3</v>
      </c>
    </row>
    <row r="57" spans="2:24" x14ac:dyDescent="0.25">
      <c r="B57" s="18" t="s">
        <v>23</v>
      </c>
      <c r="C57" s="8">
        <v>0</v>
      </c>
      <c r="D57" s="9">
        <f t="shared" si="33"/>
        <v>0</v>
      </c>
      <c r="E57" s="8">
        <v>0</v>
      </c>
      <c r="F57" s="9">
        <f t="shared" si="34"/>
        <v>0</v>
      </c>
      <c r="G57" s="8">
        <v>0</v>
      </c>
      <c r="H57" s="9">
        <f t="shared" si="35"/>
        <v>0</v>
      </c>
      <c r="I57" s="8">
        <v>0</v>
      </c>
      <c r="J57" s="9">
        <f t="shared" si="36"/>
        <v>0</v>
      </c>
      <c r="K57" s="8">
        <v>0</v>
      </c>
      <c r="L57" s="9">
        <f t="shared" si="41"/>
        <v>0</v>
      </c>
      <c r="M57" s="8">
        <v>0</v>
      </c>
      <c r="N57" s="9">
        <f t="shared" si="42"/>
        <v>0</v>
      </c>
      <c r="O57" s="8">
        <v>0</v>
      </c>
      <c r="P57" s="9">
        <f t="shared" si="37"/>
        <v>0</v>
      </c>
      <c r="Q57" s="8">
        <v>0</v>
      </c>
      <c r="R57" s="9">
        <v>0</v>
      </c>
      <c r="S57" s="8">
        <v>21</v>
      </c>
      <c r="T57" s="9">
        <f t="shared" si="38"/>
        <v>0.75</v>
      </c>
      <c r="U57" s="8">
        <v>0</v>
      </c>
      <c r="V57" s="9">
        <f t="shared" si="39"/>
        <v>0</v>
      </c>
      <c r="W57" s="10">
        <f t="shared" si="43"/>
        <v>21</v>
      </c>
      <c r="X57" s="20">
        <f t="shared" si="40"/>
        <v>5.8988764044943819E-2</v>
      </c>
    </row>
    <row r="58" spans="2:24" x14ac:dyDescent="0.25">
      <c r="B58" s="18" t="s">
        <v>24</v>
      </c>
      <c r="C58" s="8">
        <v>0</v>
      </c>
      <c r="D58" s="9">
        <f t="shared" si="33"/>
        <v>0</v>
      </c>
      <c r="E58" s="8">
        <v>0</v>
      </c>
      <c r="F58" s="9">
        <f t="shared" si="34"/>
        <v>0</v>
      </c>
      <c r="G58" s="8">
        <v>0</v>
      </c>
      <c r="H58" s="9">
        <f t="shared" si="35"/>
        <v>0</v>
      </c>
      <c r="I58" s="8">
        <v>0</v>
      </c>
      <c r="J58" s="9">
        <f t="shared" si="36"/>
        <v>0</v>
      </c>
      <c r="K58" s="8">
        <v>0</v>
      </c>
      <c r="L58" s="9">
        <f t="shared" si="41"/>
        <v>0</v>
      </c>
      <c r="M58" s="8">
        <v>3</v>
      </c>
      <c r="N58" s="9">
        <f t="shared" si="42"/>
        <v>4.2253521126760563E-2</v>
      </c>
      <c r="O58" s="8">
        <v>0</v>
      </c>
      <c r="P58" s="9">
        <f t="shared" si="37"/>
        <v>0</v>
      </c>
      <c r="Q58" s="8">
        <v>0</v>
      </c>
      <c r="R58" s="9">
        <v>0</v>
      </c>
      <c r="S58" s="8">
        <v>0</v>
      </c>
      <c r="T58" s="9">
        <f t="shared" si="38"/>
        <v>0</v>
      </c>
      <c r="U58" s="8">
        <v>0</v>
      </c>
      <c r="V58" s="9">
        <f t="shared" si="39"/>
        <v>0</v>
      </c>
      <c r="W58" s="10">
        <f t="shared" si="43"/>
        <v>3</v>
      </c>
      <c r="X58" s="20">
        <f t="shared" si="40"/>
        <v>8.4269662921348312E-3</v>
      </c>
    </row>
    <row r="59" spans="2:24" x14ac:dyDescent="0.25">
      <c r="B59" s="18" t="s">
        <v>26</v>
      </c>
      <c r="C59" s="8">
        <v>0</v>
      </c>
      <c r="D59" s="9">
        <f t="shared" si="33"/>
        <v>0</v>
      </c>
      <c r="E59" s="8">
        <v>8</v>
      </c>
      <c r="F59" s="9">
        <f t="shared" si="34"/>
        <v>0.11940298507462686</v>
      </c>
      <c r="G59" s="8">
        <v>0</v>
      </c>
      <c r="H59" s="9">
        <f t="shared" si="35"/>
        <v>0</v>
      </c>
      <c r="I59" s="8">
        <v>0</v>
      </c>
      <c r="J59" s="9">
        <f t="shared" si="36"/>
        <v>0</v>
      </c>
      <c r="K59" s="8">
        <v>0</v>
      </c>
      <c r="L59" s="9">
        <f t="shared" si="41"/>
        <v>0</v>
      </c>
      <c r="M59" s="8">
        <v>0</v>
      </c>
      <c r="N59" s="9">
        <f t="shared" si="42"/>
        <v>0</v>
      </c>
      <c r="O59" s="8">
        <v>0</v>
      </c>
      <c r="P59" s="9">
        <f t="shared" si="37"/>
        <v>0</v>
      </c>
      <c r="Q59" s="8">
        <v>0</v>
      </c>
      <c r="R59" s="9">
        <v>0</v>
      </c>
      <c r="S59" s="8">
        <v>0</v>
      </c>
      <c r="T59" s="9">
        <f t="shared" si="38"/>
        <v>0</v>
      </c>
      <c r="U59" s="8">
        <v>0</v>
      </c>
      <c r="V59" s="9">
        <f t="shared" si="39"/>
        <v>0</v>
      </c>
      <c r="W59" s="10">
        <f t="shared" si="43"/>
        <v>8</v>
      </c>
      <c r="X59" s="20">
        <f t="shared" si="40"/>
        <v>2.247191011235955E-2</v>
      </c>
    </row>
    <row r="60" spans="2:24" x14ac:dyDescent="0.25">
      <c r="B60" s="18" t="s">
        <v>40</v>
      </c>
      <c r="C60" s="8">
        <v>0</v>
      </c>
      <c r="D60" s="9">
        <f t="shared" si="33"/>
        <v>0</v>
      </c>
      <c r="E60" s="8">
        <v>0</v>
      </c>
      <c r="F60" s="9">
        <f t="shared" si="34"/>
        <v>0</v>
      </c>
      <c r="G60" s="8">
        <v>0</v>
      </c>
      <c r="H60" s="9">
        <f t="shared" si="35"/>
        <v>0</v>
      </c>
      <c r="I60" s="8">
        <v>0</v>
      </c>
      <c r="J60" s="9">
        <f t="shared" si="36"/>
        <v>0</v>
      </c>
      <c r="K60" s="8">
        <v>0</v>
      </c>
      <c r="L60" s="9">
        <f t="shared" si="41"/>
        <v>0</v>
      </c>
      <c r="M60" s="8">
        <v>6</v>
      </c>
      <c r="N60" s="9">
        <f t="shared" si="42"/>
        <v>8.4507042253521125E-2</v>
      </c>
      <c r="O60" s="8">
        <v>0</v>
      </c>
      <c r="P60" s="9">
        <f t="shared" si="37"/>
        <v>0</v>
      </c>
      <c r="Q60" s="8">
        <v>0</v>
      </c>
      <c r="R60" s="9">
        <v>0</v>
      </c>
      <c r="S60" s="8">
        <v>0</v>
      </c>
      <c r="T60" s="9">
        <f t="shared" si="38"/>
        <v>0</v>
      </c>
      <c r="U60" s="8">
        <v>0</v>
      </c>
      <c r="V60" s="9">
        <f t="shared" si="39"/>
        <v>0</v>
      </c>
      <c r="W60" s="10">
        <f t="shared" si="43"/>
        <v>6</v>
      </c>
      <c r="X60" s="20">
        <f t="shared" si="40"/>
        <v>1.6853932584269662E-2</v>
      </c>
    </row>
    <row r="61" spans="2:24" x14ac:dyDescent="0.25">
      <c r="B61" s="18" t="s">
        <v>27</v>
      </c>
      <c r="C61" s="8">
        <v>0</v>
      </c>
      <c r="D61" s="9">
        <f t="shared" si="33"/>
        <v>0</v>
      </c>
      <c r="E61" s="8">
        <v>0</v>
      </c>
      <c r="F61" s="9">
        <f t="shared" si="34"/>
        <v>0</v>
      </c>
      <c r="G61" s="8">
        <v>0</v>
      </c>
      <c r="H61" s="9">
        <f t="shared" si="35"/>
        <v>0</v>
      </c>
      <c r="I61" s="8">
        <v>2</v>
      </c>
      <c r="J61" s="9">
        <f t="shared" si="36"/>
        <v>4.2553191489361701E-2</v>
      </c>
      <c r="K61" s="8">
        <v>0</v>
      </c>
      <c r="L61" s="9">
        <f t="shared" si="41"/>
        <v>0</v>
      </c>
      <c r="M61" s="8">
        <v>16</v>
      </c>
      <c r="N61" s="9">
        <f t="shared" si="42"/>
        <v>0.22535211267605634</v>
      </c>
      <c r="O61" s="8">
        <v>0</v>
      </c>
      <c r="P61" s="9">
        <f t="shared" si="37"/>
        <v>0</v>
      </c>
      <c r="Q61" s="8">
        <v>0</v>
      </c>
      <c r="R61" s="9">
        <v>0</v>
      </c>
      <c r="S61" s="8">
        <v>0</v>
      </c>
      <c r="T61" s="9">
        <f t="shared" si="38"/>
        <v>0</v>
      </c>
      <c r="U61" s="8">
        <v>0</v>
      </c>
      <c r="V61" s="9">
        <f t="shared" si="39"/>
        <v>0</v>
      </c>
      <c r="W61" s="10">
        <f t="shared" si="43"/>
        <v>18</v>
      </c>
      <c r="X61" s="20">
        <f t="shared" si="40"/>
        <v>5.0561797752808987E-2</v>
      </c>
    </row>
    <row r="62" spans="2:24" x14ac:dyDescent="0.25">
      <c r="B62" s="18" t="s">
        <v>41</v>
      </c>
      <c r="C62" s="8">
        <v>0</v>
      </c>
      <c r="D62" s="9">
        <f t="shared" si="33"/>
        <v>0</v>
      </c>
      <c r="E62" s="8">
        <v>3</v>
      </c>
      <c r="F62" s="9">
        <f t="shared" si="34"/>
        <v>4.4776119402985072E-2</v>
      </c>
      <c r="G62" s="8">
        <v>0</v>
      </c>
      <c r="H62" s="9">
        <f t="shared" si="35"/>
        <v>0</v>
      </c>
      <c r="I62" s="8">
        <v>1</v>
      </c>
      <c r="J62" s="9">
        <f t="shared" si="36"/>
        <v>2.1276595744680851E-2</v>
      </c>
      <c r="K62" s="8">
        <v>0</v>
      </c>
      <c r="L62" s="9">
        <f t="shared" si="41"/>
        <v>0</v>
      </c>
      <c r="M62" s="8">
        <v>0</v>
      </c>
      <c r="N62" s="9">
        <f t="shared" si="42"/>
        <v>0</v>
      </c>
      <c r="O62" s="8">
        <v>0</v>
      </c>
      <c r="P62" s="9">
        <f t="shared" si="37"/>
        <v>0</v>
      </c>
      <c r="Q62" s="8">
        <v>0</v>
      </c>
      <c r="R62" s="9">
        <v>0</v>
      </c>
      <c r="S62" s="8">
        <v>0</v>
      </c>
      <c r="T62" s="9">
        <f t="shared" si="38"/>
        <v>0</v>
      </c>
      <c r="U62" s="8">
        <v>0</v>
      </c>
      <c r="V62" s="9">
        <f t="shared" si="39"/>
        <v>0</v>
      </c>
      <c r="W62" s="10">
        <f t="shared" si="43"/>
        <v>4</v>
      </c>
      <c r="X62" s="20">
        <f t="shared" si="40"/>
        <v>1.1235955056179775E-2</v>
      </c>
    </row>
    <row r="63" spans="2:24" x14ac:dyDescent="0.25">
      <c r="B63" s="18" t="s">
        <v>28</v>
      </c>
      <c r="C63" s="8">
        <v>0</v>
      </c>
      <c r="D63" s="9">
        <f t="shared" si="33"/>
        <v>0</v>
      </c>
      <c r="E63" s="8">
        <v>0</v>
      </c>
      <c r="F63" s="9">
        <f t="shared" si="34"/>
        <v>0</v>
      </c>
      <c r="G63" s="8">
        <v>0</v>
      </c>
      <c r="H63" s="9">
        <f t="shared" si="35"/>
        <v>0</v>
      </c>
      <c r="I63" s="8">
        <v>0</v>
      </c>
      <c r="J63" s="9">
        <f t="shared" si="36"/>
        <v>0</v>
      </c>
      <c r="K63" s="8">
        <v>0</v>
      </c>
      <c r="L63" s="9">
        <f t="shared" si="41"/>
        <v>0</v>
      </c>
      <c r="M63" s="8">
        <v>0</v>
      </c>
      <c r="N63" s="9">
        <f t="shared" si="42"/>
        <v>0</v>
      </c>
      <c r="O63" s="8">
        <v>1</v>
      </c>
      <c r="P63" s="9">
        <f t="shared" si="37"/>
        <v>2.8571428571428571E-2</v>
      </c>
      <c r="Q63" s="8">
        <v>0</v>
      </c>
      <c r="R63" s="9">
        <v>0</v>
      </c>
      <c r="S63" s="8">
        <v>0</v>
      </c>
      <c r="T63" s="9">
        <f t="shared" si="38"/>
        <v>0</v>
      </c>
      <c r="U63" s="8">
        <v>0</v>
      </c>
      <c r="V63" s="9">
        <f t="shared" si="39"/>
        <v>0</v>
      </c>
      <c r="W63" s="10">
        <f t="shared" si="43"/>
        <v>1</v>
      </c>
      <c r="X63" s="20">
        <f t="shared" si="40"/>
        <v>2.8089887640449437E-3</v>
      </c>
    </row>
    <row r="64" spans="2:24" x14ac:dyDescent="0.25">
      <c r="B64" s="18" t="s">
        <v>29</v>
      </c>
      <c r="C64" s="8">
        <v>0</v>
      </c>
      <c r="D64" s="9">
        <f t="shared" si="33"/>
        <v>0</v>
      </c>
      <c r="E64" s="8">
        <v>0</v>
      </c>
      <c r="F64" s="9">
        <f t="shared" si="34"/>
        <v>0</v>
      </c>
      <c r="G64" s="8">
        <v>0</v>
      </c>
      <c r="H64" s="9">
        <f t="shared" si="35"/>
        <v>0</v>
      </c>
      <c r="I64" s="8">
        <v>2</v>
      </c>
      <c r="J64" s="9">
        <f t="shared" si="36"/>
        <v>4.2553191489361701E-2</v>
      </c>
      <c r="K64" s="8">
        <v>0</v>
      </c>
      <c r="L64" s="9">
        <f t="shared" si="41"/>
        <v>0</v>
      </c>
      <c r="M64" s="8">
        <v>0</v>
      </c>
      <c r="N64" s="9">
        <f t="shared" si="42"/>
        <v>0</v>
      </c>
      <c r="O64" s="8">
        <v>0</v>
      </c>
      <c r="P64" s="9">
        <f t="shared" si="37"/>
        <v>0</v>
      </c>
      <c r="Q64" s="8">
        <v>0</v>
      </c>
      <c r="R64" s="9">
        <v>0</v>
      </c>
      <c r="S64" s="8">
        <v>0</v>
      </c>
      <c r="T64" s="9">
        <f t="shared" si="38"/>
        <v>0</v>
      </c>
      <c r="U64" s="8">
        <v>0</v>
      </c>
      <c r="V64" s="9">
        <f t="shared" si="39"/>
        <v>0</v>
      </c>
      <c r="W64" s="10">
        <f t="shared" si="43"/>
        <v>2</v>
      </c>
      <c r="X64" s="20">
        <f t="shared" si="40"/>
        <v>5.6179775280898875E-3</v>
      </c>
    </row>
    <row r="65" spans="2:24" x14ac:dyDescent="0.25">
      <c r="B65" s="18" t="s">
        <v>30</v>
      </c>
      <c r="C65" s="8">
        <v>0</v>
      </c>
      <c r="D65" s="9">
        <f t="shared" si="33"/>
        <v>0</v>
      </c>
      <c r="E65" s="8">
        <v>0</v>
      </c>
      <c r="F65" s="9">
        <f t="shared" si="34"/>
        <v>0</v>
      </c>
      <c r="G65" s="8">
        <v>0</v>
      </c>
      <c r="H65" s="9">
        <f t="shared" si="35"/>
        <v>0</v>
      </c>
      <c r="I65" s="8">
        <v>0</v>
      </c>
      <c r="J65" s="9">
        <f t="shared" si="36"/>
        <v>0</v>
      </c>
      <c r="K65" s="8">
        <v>0</v>
      </c>
      <c r="L65" s="9">
        <f t="shared" si="41"/>
        <v>0</v>
      </c>
      <c r="M65" s="8">
        <v>4</v>
      </c>
      <c r="N65" s="9">
        <f t="shared" si="42"/>
        <v>5.6338028169014086E-2</v>
      </c>
      <c r="O65" s="8">
        <v>0</v>
      </c>
      <c r="P65" s="9">
        <f t="shared" si="37"/>
        <v>0</v>
      </c>
      <c r="Q65" s="8">
        <v>0</v>
      </c>
      <c r="R65" s="9">
        <v>0</v>
      </c>
      <c r="S65" s="8">
        <v>0</v>
      </c>
      <c r="T65" s="9">
        <f t="shared" si="38"/>
        <v>0</v>
      </c>
      <c r="U65" s="8">
        <v>0</v>
      </c>
      <c r="V65" s="9">
        <f t="shared" si="39"/>
        <v>0</v>
      </c>
      <c r="W65" s="10">
        <f t="shared" si="43"/>
        <v>4</v>
      </c>
      <c r="X65" s="20">
        <f t="shared" si="40"/>
        <v>1.1235955056179775E-2</v>
      </c>
    </row>
    <row r="66" spans="2:24" x14ac:dyDescent="0.25">
      <c r="B66" s="18" t="s">
        <v>31</v>
      </c>
      <c r="C66" s="8">
        <v>0</v>
      </c>
      <c r="D66" s="9">
        <f t="shared" si="33"/>
        <v>0</v>
      </c>
      <c r="E66" s="8">
        <v>0</v>
      </c>
      <c r="F66" s="9">
        <f t="shared" si="34"/>
        <v>0</v>
      </c>
      <c r="G66" s="8">
        <v>0</v>
      </c>
      <c r="H66" s="9">
        <f t="shared" si="35"/>
        <v>0</v>
      </c>
      <c r="I66" s="8">
        <v>0</v>
      </c>
      <c r="J66" s="9">
        <f t="shared" si="36"/>
        <v>0</v>
      </c>
      <c r="K66" s="8">
        <v>0</v>
      </c>
      <c r="L66" s="9">
        <f t="shared" si="41"/>
        <v>0</v>
      </c>
      <c r="M66" s="8">
        <v>0</v>
      </c>
      <c r="N66" s="9">
        <f t="shared" si="42"/>
        <v>0</v>
      </c>
      <c r="O66" s="8">
        <v>0</v>
      </c>
      <c r="P66" s="9">
        <f t="shared" si="37"/>
        <v>0</v>
      </c>
      <c r="Q66" s="8">
        <v>0</v>
      </c>
      <c r="R66" s="9">
        <v>0</v>
      </c>
      <c r="S66" s="8">
        <v>0</v>
      </c>
      <c r="T66" s="9">
        <f t="shared" si="38"/>
        <v>0</v>
      </c>
      <c r="U66" s="8">
        <v>0</v>
      </c>
      <c r="V66" s="9">
        <f t="shared" si="39"/>
        <v>0</v>
      </c>
      <c r="W66" s="10">
        <f t="shared" si="43"/>
        <v>0</v>
      </c>
      <c r="X66" s="20">
        <f t="shared" si="40"/>
        <v>0</v>
      </c>
    </row>
    <row r="67" spans="2:24" x14ac:dyDescent="0.25">
      <c r="B67" s="18" t="s">
        <v>32</v>
      </c>
      <c r="C67" s="8">
        <v>0</v>
      </c>
      <c r="D67" s="9">
        <f t="shared" si="33"/>
        <v>0</v>
      </c>
      <c r="E67" s="8">
        <v>0</v>
      </c>
      <c r="F67" s="9">
        <f t="shared" si="34"/>
        <v>0</v>
      </c>
      <c r="G67" s="8">
        <v>0</v>
      </c>
      <c r="H67" s="9">
        <f t="shared" si="35"/>
        <v>0</v>
      </c>
      <c r="I67" s="8">
        <v>0</v>
      </c>
      <c r="J67" s="9">
        <f t="shared" si="36"/>
        <v>0</v>
      </c>
      <c r="K67" s="8">
        <v>1</v>
      </c>
      <c r="L67" s="9">
        <f t="shared" si="41"/>
        <v>2.6315789473684209E-2</v>
      </c>
      <c r="M67" s="8">
        <v>0</v>
      </c>
      <c r="N67" s="9">
        <f t="shared" si="42"/>
        <v>0</v>
      </c>
      <c r="O67" s="8">
        <v>0</v>
      </c>
      <c r="P67" s="9">
        <f t="shared" si="37"/>
        <v>0</v>
      </c>
      <c r="Q67" s="8">
        <v>0</v>
      </c>
      <c r="R67" s="9">
        <v>0</v>
      </c>
      <c r="S67" s="8">
        <v>0</v>
      </c>
      <c r="T67" s="9">
        <f t="shared" si="38"/>
        <v>0</v>
      </c>
      <c r="U67" s="8">
        <v>0</v>
      </c>
      <c r="V67" s="9">
        <f t="shared" si="39"/>
        <v>0</v>
      </c>
      <c r="W67" s="10">
        <f t="shared" si="43"/>
        <v>1</v>
      </c>
      <c r="X67" s="20">
        <f t="shared" si="40"/>
        <v>2.8089887640449437E-3</v>
      </c>
    </row>
    <row r="68" spans="2:24" x14ac:dyDescent="0.25">
      <c r="B68" s="18" t="s">
        <v>33</v>
      </c>
      <c r="C68" s="8">
        <v>0</v>
      </c>
      <c r="D68" s="9">
        <f t="shared" si="33"/>
        <v>0</v>
      </c>
      <c r="E68" s="8">
        <v>5</v>
      </c>
      <c r="F68" s="9">
        <f t="shared" si="34"/>
        <v>7.4626865671641784E-2</v>
      </c>
      <c r="G68" s="8">
        <v>4</v>
      </c>
      <c r="H68" s="9">
        <f t="shared" si="35"/>
        <v>0.14285714285714285</v>
      </c>
      <c r="I68" s="8">
        <v>0</v>
      </c>
      <c r="J68" s="9">
        <f t="shared" si="36"/>
        <v>0</v>
      </c>
      <c r="K68" s="8">
        <v>0</v>
      </c>
      <c r="L68" s="9">
        <f t="shared" si="41"/>
        <v>0</v>
      </c>
      <c r="M68" s="8">
        <v>0</v>
      </c>
      <c r="N68" s="9">
        <f t="shared" si="42"/>
        <v>0</v>
      </c>
      <c r="O68" s="8">
        <v>0</v>
      </c>
      <c r="P68" s="9">
        <f t="shared" si="37"/>
        <v>0</v>
      </c>
      <c r="Q68" s="8">
        <v>0</v>
      </c>
      <c r="R68" s="9">
        <v>0</v>
      </c>
      <c r="S68" s="8">
        <v>0</v>
      </c>
      <c r="T68" s="9">
        <f t="shared" si="38"/>
        <v>0</v>
      </c>
      <c r="U68" s="8">
        <v>0</v>
      </c>
      <c r="V68" s="9">
        <f t="shared" si="39"/>
        <v>0</v>
      </c>
      <c r="W68" s="10">
        <f t="shared" si="43"/>
        <v>9</v>
      </c>
      <c r="X68" s="20">
        <f t="shared" si="40"/>
        <v>2.5280898876404494E-2</v>
      </c>
    </row>
    <row r="69" spans="2:24" x14ac:dyDescent="0.25">
      <c r="B69" s="18" t="s">
        <v>43</v>
      </c>
      <c r="C69" s="8">
        <v>0</v>
      </c>
      <c r="D69" s="9">
        <f t="shared" si="33"/>
        <v>0</v>
      </c>
      <c r="E69" s="8">
        <v>0</v>
      </c>
      <c r="F69" s="9">
        <f t="shared" si="34"/>
        <v>0</v>
      </c>
      <c r="G69" s="8">
        <v>0</v>
      </c>
      <c r="H69" s="9">
        <f t="shared" si="35"/>
        <v>0</v>
      </c>
      <c r="I69" s="8">
        <v>0</v>
      </c>
      <c r="J69" s="9">
        <f t="shared" si="36"/>
        <v>0</v>
      </c>
      <c r="K69" s="8">
        <v>0</v>
      </c>
      <c r="L69" s="9">
        <f t="shared" si="41"/>
        <v>0</v>
      </c>
      <c r="M69" s="8">
        <v>0</v>
      </c>
      <c r="N69" s="9">
        <f t="shared" si="42"/>
        <v>0</v>
      </c>
      <c r="O69" s="8">
        <v>0</v>
      </c>
      <c r="P69" s="9">
        <f t="shared" si="37"/>
        <v>0</v>
      </c>
      <c r="Q69" s="8">
        <v>0</v>
      </c>
      <c r="R69" s="9">
        <v>0</v>
      </c>
      <c r="S69" s="8">
        <v>0</v>
      </c>
      <c r="T69" s="9">
        <f t="shared" si="38"/>
        <v>0</v>
      </c>
      <c r="U69" s="8">
        <v>0</v>
      </c>
      <c r="V69" s="9">
        <f t="shared" si="39"/>
        <v>0</v>
      </c>
      <c r="W69" s="10">
        <f t="shared" si="43"/>
        <v>0</v>
      </c>
      <c r="X69" s="20">
        <f t="shared" si="40"/>
        <v>0</v>
      </c>
    </row>
    <row r="70" spans="2:24" x14ac:dyDescent="0.25">
      <c r="B70" s="18" t="s">
        <v>54</v>
      </c>
      <c r="C70" s="8">
        <v>0</v>
      </c>
      <c r="D70" s="9">
        <f t="shared" si="33"/>
        <v>0</v>
      </c>
      <c r="E70" s="8">
        <v>0</v>
      </c>
      <c r="F70" s="9">
        <f t="shared" si="34"/>
        <v>0</v>
      </c>
      <c r="G70" s="8">
        <v>0</v>
      </c>
      <c r="H70" s="9">
        <f t="shared" si="35"/>
        <v>0</v>
      </c>
      <c r="I70" s="8">
        <v>0</v>
      </c>
      <c r="J70" s="9">
        <f t="shared" si="36"/>
        <v>0</v>
      </c>
      <c r="K70" s="8">
        <v>0</v>
      </c>
      <c r="L70" s="9">
        <f t="shared" si="41"/>
        <v>0</v>
      </c>
      <c r="M70" s="8">
        <v>0</v>
      </c>
      <c r="N70" s="9">
        <f t="shared" si="42"/>
        <v>0</v>
      </c>
      <c r="O70" s="8">
        <v>0</v>
      </c>
      <c r="P70" s="9">
        <f t="shared" si="37"/>
        <v>0</v>
      </c>
      <c r="Q70" s="8">
        <v>0</v>
      </c>
      <c r="R70" s="9">
        <v>0</v>
      </c>
      <c r="S70" s="8">
        <v>0</v>
      </c>
      <c r="T70" s="9">
        <f t="shared" si="38"/>
        <v>0</v>
      </c>
      <c r="U70" s="8">
        <v>0</v>
      </c>
      <c r="V70" s="9">
        <f t="shared" si="39"/>
        <v>0</v>
      </c>
      <c r="W70" s="10">
        <f t="shared" si="43"/>
        <v>0</v>
      </c>
      <c r="X70" s="20">
        <f t="shared" si="40"/>
        <v>0</v>
      </c>
    </row>
    <row r="71" spans="2:24" x14ac:dyDescent="0.25">
      <c r="B71" s="18" t="s">
        <v>34</v>
      </c>
      <c r="C71" s="8">
        <v>0</v>
      </c>
      <c r="D71" s="9">
        <f t="shared" si="33"/>
        <v>0</v>
      </c>
      <c r="E71" s="8">
        <v>0</v>
      </c>
      <c r="F71" s="9">
        <f t="shared" si="34"/>
        <v>0</v>
      </c>
      <c r="G71" s="8">
        <v>0</v>
      </c>
      <c r="H71" s="9">
        <f t="shared" si="35"/>
        <v>0</v>
      </c>
      <c r="I71" s="8">
        <v>2</v>
      </c>
      <c r="J71" s="9">
        <f t="shared" si="36"/>
        <v>4.2553191489361701E-2</v>
      </c>
      <c r="K71" s="8">
        <v>0</v>
      </c>
      <c r="L71" s="9">
        <f t="shared" si="41"/>
        <v>0</v>
      </c>
      <c r="M71" s="8">
        <v>0</v>
      </c>
      <c r="N71" s="9">
        <f t="shared" si="42"/>
        <v>0</v>
      </c>
      <c r="O71" s="8">
        <v>1</v>
      </c>
      <c r="P71" s="9">
        <f t="shared" si="37"/>
        <v>2.8571428571428571E-2</v>
      </c>
      <c r="Q71" s="8">
        <v>0</v>
      </c>
      <c r="R71" s="9">
        <v>0</v>
      </c>
      <c r="S71" s="8">
        <v>0</v>
      </c>
      <c r="T71" s="9">
        <f t="shared" si="38"/>
        <v>0</v>
      </c>
      <c r="U71" s="8">
        <v>0</v>
      </c>
      <c r="V71" s="9">
        <f t="shared" si="39"/>
        <v>0</v>
      </c>
      <c r="W71" s="10">
        <f t="shared" si="43"/>
        <v>3</v>
      </c>
      <c r="X71" s="20">
        <f t="shared" si="40"/>
        <v>8.4269662921348312E-3</v>
      </c>
    </row>
    <row r="72" spans="2:24" x14ac:dyDescent="0.25">
      <c r="B72" s="18" t="s">
        <v>35</v>
      </c>
      <c r="C72" s="8">
        <v>0</v>
      </c>
      <c r="D72" s="9">
        <f t="shared" si="33"/>
        <v>0</v>
      </c>
      <c r="E72" s="8">
        <v>4</v>
      </c>
      <c r="F72" s="9">
        <f t="shared" si="34"/>
        <v>5.9701492537313432E-2</v>
      </c>
      <c r="G72" s="8">
        <v>0</v>
      </c>
      <c r="H72" s="9">
        <f t="shared" si="35"/>
        <v>0</v>
      </c>
      <c r="I72" s="8">
        <v>0</v>
      </c>
      <c r="J72" s="9">
        <f t="shared" si="36"/>
        <v>0</v>
      </c>
      <c r="K72" s="8">
        <v>0</v>
      </c>
      <c r="L72" s="9">
        <f t="shared" si="41"/>
        <v>0</v>
      </c>
      <c r="M72" s="8">
        <v>0</v>
      </c>
      <c r="N72" s="9">
        <f t="shared" si="42"/>
        <v>0</v>
      </c>
      <c r="O72" s="8">
        <v>0</v>
      </c>
      <c r="P72" s="9">
        <f t="shared" si="37"/>
        <v>0</v>
      </c>
      <c r="Q72" s="8">
        <v>0</v>
      </c>
      <c r="R72" s="9">
        <v>0</v>
      </c>
      <c r="S72" s="8">
        <v>1</v>
      </c>
      <c r="T72" s="9">
        <f t="shared" si="38"/>
        <v>3.5714285714285712E-2</v>
      </c>
      <c r="U72" s="8">
        <v>0</v>
      </c>
      <c r="V72" s="9">
        <f t="shared" si="39"/>
        <v>0</v>
      </c>
      <c r="W72" s="10">
        <f t="shared" si="43"/>
        <v>5</v>
      </c>
      <c r="X72" s="20">
        <f t="shared" si="40"/>
        <v>1.4044943820224719E-2</v>
      </c>
    </row>
    <row r="73" spans="2:24" x14ac:dyDescent="0.25">
      <c r="B73" s="18" t="s">
        <v>36</v>
      </c>
      <c r="C73" s="8">
        <v>0</v>
      </c>
      <c r="D73" s="9">
        <f t="shared" si="33"/>
        <v>0</v>
      </c>
      <c r="E73" s="8">
        <v>0</v>
      </c>
      <c r="F73" s="9">
        <f t="shared" si="34"/>
        <v>0</v>
      </c>
      <c r="G73" s="8">
        <v>0</v>
      </c>
      <c r="H73" s="9">
        <f t="shared" si="35"/>
        <v>0</v>
      </c>
      <c r="I73" s="8">
        <v>0</v>
      </c>
      <c r="J73" s="9">
        <f t="shared" si="36"/>
        <v>0</v>
      </c>
      <c r="K73" s="8">
        <v>0</v>
      </c>
      <c r="L73" s="9">
        <f t="shared" si="41"/>
        <v>0</v>
      </c>
      <c r="M73" s="8">
        <v>0</v>
      </c>
      <c r="N73" s="9">
        <f t="shared" si="42"/>
        <v>0</v>
      </c>
      <c r="O73" s="8">
        <v>0</v>
      </c>
      <c r="P73" s="9">
        <f t="shared" si="37"/>
        <v>0</v>
      </c>
      <c r="Q73" s="8">
        <v>0</v>
      </c>
      <c r="R73" s="9">
        <v>0</v>
      </c>
      <c r="S73" s="8">
        <v>0</v>
      </c>
      <c r="T73" s="9">
        <f t="shared" si="38"/>
        <v>0</v>
      </c>
      <c r="U73" s="8">
        <v>0</v>
      </c>
      <c r="V73" s="9">
        <f t="shared" si="39"/>
        <v>0</v>
      </c>
      <c r="W73" s="10">
        <f t="shared" si="43"/>
        <v>0</v>
      </c>
      <c r="X73" s="20">
        <f t="shared" si="40"/>
        <v>0</v>
      </c>
    </row>
    <row r="74" spans="2:24" x14ac:dyDescent="0.25">
      <c r="B74" s="18" t="s">
        <v>37</v>
      </c>
      <c r="C74" s="8">
        <v>1</v>
      </c>
      <c r="D74" s="9">
        <f t="shared" si="33"/>
        <v>6.6666666666666666E-2</v>
      </c>
      <c r="E74" s="8">
        <v>0</v>
      </c>
      <c r="F74" s="9">
        <f t="shared" si="34"/>
        <v>0</v>
      </c>
      <c r="G74" s="8">
        <v>0</v>
      </c>
      <c r="H74" s="9">
        <f t="shared" si="35"/>
        <v>0</v>
      </c>
      <c r="I74" s="8">
        <v>0</v>
      </c>
      <c r="J74" s="9">
        <f t="shared" si="36"/>
        <v>0</v>
      </c>
      <c r="K74" s="8">
        <v>0</v>
      </c>
      <c r="L74" s="9">
        <f t="shared" si="41"/>
        <v>0</v>
      </c>
      <c r="M74" s="8">
        <v>41</v>
      </c>
      <c r="N74" s="9">
        <f t="shared" si="42"/>
        <v>0.57746478873239437</v>
      </c>
      <c r="O74" s="8">
        <v>0</v>
      </c>
      <c r="P74" s="9">
        <f t="shared" si="37"/>
        <v>0</v>
      </c>
      <c r="Q74" s="8">
        <v>0</v>
      </c>
      <c r="R74" s="9">
        <v>0</v>
      </c>
      <c r="S74" s="8">
        <v>0</v>
      </c>
      <c r="T74" s="9">
        <f t="shared" si="38"/>
        <v>0</v>
      </c>
      <c r="U74" s="8">
        <v>0</v>
      </c>
      <c r="V74" s="9">
        <f t="shared" si="39"/>
        <v>0</v>
      </c>
      <c r="W74" s="10">
        <f t="shared" si="43"/>
        <v>42</v>
      </c>
      <c r="X74" s="20">
        <f t="shared" si="40"/>
        <v>0.11797752808988764</v>
      </c>
    </row>
    <row r="75" spans="2:24" x14ac:dyDescent="0.25">
      <c r="B75" s="18" t="s">
        <v>38</v>
      </c>
      <c r="C75" s="8">
        <v>0</v>
      </c>
      <c r="D75" s="9">
        <f t="shared" si="33"/>
        <v>0</v>
      </c>
      <c r="E75" s="8">
        <v>0</v>
      </c>
      <c r="F75" s="9">
        <f t="shared" si="34"/>
        <v>0</v>
      </c>
      <c r="G75" s="8">
        <v>0</v>
      </c>
      <c r="H75" s="9">
        <f t="shared" si="35"/>
        <v>0</v>
      </c>
      <c r="I75" s="8">
        <v>0</v>
      </c>
      <c r="J75" s="9">
        <f t="shared" si="36"/>
        <v>0</v>
      </c>
      <c r="K75" s="8">
        <v>0</v>
      </c>
      <c r="L75" s="9">
        <f t="shared" si="41"/>
        <v>0</v>
      </c>
      <c r="M75" s="8">
        <v>1</v>
      </c>
      <c r="N75" s="9">
        <f t="shared" si="42"/>
        <v>1.4084507042253521E-2</v>
      </c>
      <c r="O75" s="8">
        <v>0</v>
      </c>
      <c r="P75" s="9">
        <f t="shared" si="37"/>
        <v>0</v>
      </c>
      <c r="Q75" s="8">
        <v>0</v>
      </c>
      <c r="R75" s="9">
        <v>0</v>
      </c>
      <c r="S75" s="8">
        <v>0</v>
      </c>
      <c r="T75" s="9">
        <f t="shared" si="38"/>
        <v>0</v>
      </c>
      <c r="U75" s="8">
        <v>0</v>
      </c>
      <c r="V75" s="9">
        <f t="shared" si="39"/>
        <v>0</v>
      </c>
      <c r="W75" s="10">
        <f t="shared" si="43"/>
        <v>1</v>
      </c>
      <c r="X75" s="20">
        <f t="shared" si="40"/>
        <v>2.8089887640449437E-3</v>
      </c>
    </row>
    <row r="76" spans="2:24" ht="15.75" thickBot="1" x14ac:dyDescent="0.3">
      <c r="B76" s="26" t="s">
        <v>39</v>
      </c>
      <c r="C76" s="27">
        <v>0</v>
      </c>
      <c r="D76" s="28">
        <f t="shared" si="33"/>
        <v>0</v>
      </c>
      <c r="E76" s="27">
        <v>0</v>
      </c>
      <c r="F76" s="28">
        <f t="shared" si="34"/>
        <v>0</v>
      </c>
      <c r="G76" s="27">
        <v>0</v>
      </c>
      <c r="H76" s="28">
        <f t="shared" si="35"/>
        <v>0</v>
      </c>
      <c r="I76" s="27">
        <v>0</v>
      </c>
      <c r="J76" s="28">
        <f t="shared" si="36"/>
        <v>0</v>
      </c>
      <c r="K76" s="27">
        <v>0</v>
      </c>
      <c r="L76" s="28">
        <f t="shared" si="41"/>
        <v>0</v>
      </c>
      <c r="M76" s="27">
        <v>0</v>
      </c>
      <c r="N76" s="28">
        <f t="shared" si="42"/>
        <v>0</v>
      </c>
      <c r="O76" s="27">
        <v>0</v>
      </c>
      <c r="P76" s="28">
        <f t="shared" si="37"/>
        <v>0</v>
      </c>
      <c r="Q76" s="27">
        <v>0</v>
      </c>
      <c r="R76" s="28">
        <v>0</v>
      </c>
      <c r="S76" s="27">
        <v>0</v>
      </c>
      <c r="T76" s="28">
        <f t="shared" si="38"/>
        <v>0</v>
      </c>
      <c r="U76" s="27">
        <v>0</v>
      </c>
      <c r="V76" s="28">
        <f t="shared" si="39"/>
        <v>0</v>
      </c>
      <c r="W76" s="29">
        <f t="shared" si="43"/>
        <v>0</v>
      </c>
      <c r="X76" s="30">
        <f t="shared" si="40"/>
        <v>0</v>
      </c>
    </row>
    <row r="77" spans="2:24" ht="16.5" thickTop="1" thickBot="1" x14ac:dyDescent="0.3">
      <c r="B77" s="21" t="s">
        <v>4</v>
      </c>
      <c r="C77" s="22">
        <f t="shared" ref="C77:V77" si="44">SUM(C44:C76)</f>
        <v>15</v>
      </c>
      <c r="D77" s="23">
        <f>SUM(D44:D76)</f>
        <v>1</v>
      </c>
      <c r="E77" s="22">
        <f t="shared" si="44"/>
        <v>67</v>
      </c>
      <c r="F77" s="23">
        <f t="shared" si="44"/>
        <v>1</v>
      </c>
      <c r="G77" s="22">
        <f t="shared" si="44"/>
        <v>28</v>
      </c>
      <c r="H77" s="23">
        <f t="shared" si="44"/>
        <v>1</v>
      </c>
      <c r="I77" s="22">
        <f t="shared" si="44"/>
        <v>47</v>
      </c>
      <c r="J77" s="23">
        <f t="shared" si="44"/>
        <v>0.99999999999999989</v>
      </c>
      <c r="K77" s="24">
        <f>SUM(K44:K76)</f>
        <v>38</v>
      </c>
      <c r="L77" s="23">
        <f>SUM(L44:L76)</f>
        <v>1</v>
      </c>
      <c r="M77" s="22">
        <f t="shared" si="44"/>
        <v>71</v>
      </c>
      <c r="N77" s="23">
        <f t="shared" si="44"/>
        <v>1</v>
      </c>
      <c r="O77" s="22">
        <f t="shared" si="44"/>
        <v>35</v>
      </c>
      <c r="P77" s="23">
        <f t="shared" si="44"/>
        <v>1</v>
      </c>
      <c r="Q77" s="22">
        <f t="shared" si="44"/>
        <v>0</v>
      </c>
      <c r="R77" s="23">
        <f t="shared" si="44"/>
        <v>0</v>
      </c>
      <c r="S77" s="22">
        <f t="shared" si="44"/>
        <v>28</v>
      </c>
      <c r="T77" s="23">
        <f t="shared" si="44"/>
        <v>0.99999999999999989</v>
      </c>
      <c r="U77" s="22">
        <f t="shared" si="44"/>
        <v>27</v>
      </c>
      <c r="V77" s="23">
        <f t="shared" si="44"/>
        <v>1</v>
      </c>
      <c r="W77" s="24">
        <f>C77+E77+G77+I77+K77+M77+O77+Q77+S77+U77</f>
        <v>356</v>
      </c>
      <c r="X77" s="25">
        <f t="shared" ref="X77" si="45">W77/$W$77</f>
        <v>1</v>
      </c>
    </row>
    <row r="78" spans="2:24" x14ac:dyDescent="0.25">
      <c r="B78" s="2" t="s">
        <v>46</v>
      </c>
    </row>
    <row r="80" spans="2:24" ht="18.75" x14ac:dyDescent="0.3">
      <c r="J80" s="84" t="s">
        <v>318</v>
      </c>
    </row>
    <row r="81" spans="9:9" ht="15.75" x14ac:dyDescent="0.25">
      <c r="I81" s="83" t="s">
        <v>319</v>
      </c>
    </row>
    <row r="133" ht="12" customHeight="1" x14ac:dyDescent="0.25"/>
  </sheetData>
  <mergeCells count="68">
    <mergeCell ref="B2:X2"/>
    <mergeCell ref="B14:X14"/>
    <mergeCell ref="B15:X15"/>
    <mergeCell ref="B16:X16"/>
    <mergeCell ref="B28:X28"/>
    <mergeCell ref="B27:X27"/>
    <mergeCell ref="B26:X26"/>
    <mergeCell ref="B17:B19"/>
    <mergeCell ref="C17:J17"/>
    <mergeCell ref="W17:X18"/>
    <mergeCell ref="C18:D18"/>
    <mergeCell ref="E18:F18"/>
    <mergeCell ref="G18:H18"/>
    <mergeCell ref="I18:J18"/>
    <mergeCell ref="M18:N18"/>
    <mergeCell ref="O18:P18"/>
    <mergeCell ref="B3:X3"/>
    <mergeCell ref="B4:X4"/>
    <mergeCell ref="B40:X40"/>
    <mergeCell ref="B39:X39"/>
    <mergeCell ref="B38:X38"/>
    <mergeCell ref="U6:V6"/>
    <mergeCell ref="U18:V18"/>
    <mergeCell ref="B29:B31"/>
    <mergeCell ref="W29:X30"/>
    <mergeCell ref="C30:D30"/>
    <mergeCell ref="E30:F30"/>
    <mergeCell ref="G30:H30"/>
    <mergeCell ref="I30:J30"/>
    <mergeCell ref="C29:J29"/>
    <mergeCell ref="B5:B7"/>
    <mergeCell ref="C5:J5"/>
    <mergeCell ref="B41:B43"/>
    <mergeCell ref="W41:X42"/>
    <mergeCell ref="G42:H42"/>
    <mergeCell ref="E42:F42"/>
    <mergeCell ref="C42:D42"/>
    <mergeCell ref="C41:J41"/>
    <mergeCell ref="O42:P42"/>
    <mergeCell ref="M42:N42"/>
    <mergeCell ref="U42:V42"/>
    <mergeCell ref="S42:T42"/>
    <mergeCell ref="Q42:R42"/>
    <mergeCell ref="I42:J42"/>
    <mergeCell ref="K41:V41"/>
    <mergeCell ref="K42:L42"/>
    <mergeCell ref="K18:L18"/>
    <mergeCell ref="K17:V17"/>
    <mergeCell ref="M30:N30"/>
    <mergeCell ref="O30:P30"/>
    <mergeCell ref="Q30:R30"/>
    <mergeCell ref="S30:T30"/>
    <mergeCell ref="U30:V30"/>
    <mergeCell ref="K30:L30"/>
    <mergeCell ref="K29:V29"/>
    <mergeCell ref="Q18:R18"/>
    <mergeCell ref="S18:T18"/>
    <mergeCell ref="W5:X6"/>
    <mergeCell ref="C6:D6"/>
    <mergeCell ref="E6:F6"/>
    <mergeCell ref="G6:H6"/>
    <mergeCell ref="I6:J6"/>
    <mergeCell ref="M6:N6"/>
    <mergeCell ref="O6:P6"/>
    <mergeCell ref="Q6:R6"/>
    <mergeCell ref="S6:T6"/>
    <mergeCell ref="K6:L6"/>
    <mergeCell ref="K5:V5"/>
  </mergeCells>
  <phoneticPr fontId="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0" fitToWidth="0" orientation="landscape" r:id="rId1"/>
  <rowBreaks count="1" manualBreakCount="1">
    <brk id="36" max="16383" man="1"/>
  </rowBreaks>
  <ignoredErrors>
    <ignoredError sqref="J23 H23 D23 F23 N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B3D48-1585-4844-B4F8-CFE3106B9452}">
  <sheetPr>
    <pageSetUpPr fitToPage="1"/>
  </sheetPr>
  <dimension ref="B2:E132"/>
  <sheetViews>
    <sheetView showGridLines="0" workbookViewId="0">
      <selection activeCell="M1" sqref="M1"/>
    </sheetView>
  </sheetViews>
  <sheetFormatPr baseColWidth="10" defaultRowHeight="15" x14ac:dyDescent="0.25"/>
  <cols>
    <col min="2" max="2" width="10.140625" customWidth="1"/>
    <col min="3" max="3" width="72" customWidth="1"/>
    <col min="4" max="4" width="9.7109375" customWidth="1"/>
    <col min="5" max="5" width="70.28515625" customWidth="1"/>
  </cols>
  <sheetData>
    <row r="2" spans="2:5" x14ac:dyDescent="0.25">
      <c r="C2" s="81" t="s">
        <v>0</v>
      </c>
      <c r="D2" s="81"/>
      <c r="E2" s="81"/>
    </row>
    <row r="3" spans="2:5" ht="15.75" thickBot="1" x14ac:dyDescent="0.3">
      <c r="C3" s="82" t="s">
        <v>97</v>
      </c>
      <c r="D3" s="82"/>
      <c r="E3" s="82"/>
    </row>
    <row r="4" spans="2:5" x14ac:dyDescent="0.25">
      <c r="B4" s="41" t="s">
        <v>55</v>
      </c>
      <c r="C4" s="42" t="s">
        <v>56</v>
      </c>
      <c r="D4" s="43"/>
      <c r="E4" s="44"/>
    </row>
    <row r="5" spans="2:5" x14ac:dyDescent="0.25">
      <c r="B5" s="51">
        <v>1</v>
      </c>
      <c r="C5" s="3" t="s">
        <v>65</v>
      </c>
      <c r="D5" s="52">
        <v>128</v>
      </c>
      <c r="E5" s="4" t="s">
        <v>205</v>
      </c>
    </row>
    <row r="6" spans="2:5" x14ac:dyDescent="0.25">
      <c r="B6" s="51">
        <v>2</v>
      </c>
      <c r="C6" s="3" t="s">
        <v>61</v>
      </c>
      <c r="D6" s="52">
        <v>129</v>
      </c>
      <c r="E6" s="4" t="s">
        <v>206</v>
      </c>
    </row>
    <row r="7" spans="2:5" x14ac:dyDescent="0.25">
      <c r="B7" s="51">
        <v>3</v>
      </c>
      <c r="C7" s="3" t="s">
        <v>103</v>
      </c>
      <c r="D7" s="52">
        <v>130</v>
      </c>
      <c r="E7" s="4" t="s">
        <v>87</v>
      </c>
    </row>
    <row r="8" spans="2:5" x14ac:dyDescent="0.25">
      <c r="B8" s="51">
        <v>4</v>
      </c>
      <c r="C8" s="3" t="s">
        <v>104</v>
      </c>
      <c r="D8" s="52">
        <v>131</v>
      </c>
      <c r="E8" s="4" t="s">
        <v>207</v>
      </c>
    </row>
    <row r="9" spans="2:5" x14ac:dyDescent="0.25">
      <c r="B9" s="51">
        <v>5</v>
      </c>
      <c r="C9" s="3" t="s">
        <v>105</v>
      </c>
      <c r="D9" s="52">
        <v>132</v>
      </c>
      <c r="E9" s="4" t="s">
        <v>208</v>
      </c>
    </row>
    <row r="10" spans="2:5" x14ac:dyDescent="0.25">
      <c r="B10" s="51">
        <v>6</v>
      </c>
      <c r="C10" s="3" t="s">
        <v>106</v>
      </c>
      <c r="D10" s="52">
        <v>133</v>
      </c>
      <c r="E10" s="4" t="s">
        <v>209</v>
      </c>
    </row>
    <row r="11" spans="2:5" x14ac:dyDescent="0.25">
      <c r="B11" s="51">
        <v>7</v>
      </c>
      <c r="C11" s="3" t="s">
        <v>107</v>
      </c>
      <c r="D11" s="52">
        <v>134</v>
      </c>
      <c r="E11" s="4" t="s">
        <v>210</v>
      </c>
    </row>
    <row r="12" spans="2:5" x14ac:dyDescent="0.25">
      <c r="B12" s="51">
        <v>8</v>
      </c>
      <c r="C12" s="3" t="s">
        <v>108</v>
      </c>
      <c r="D12" s="52">
        <v>135</v>
      </c>
      <c r="E12" s="4" t="s">
        <v>211</v>
      </c>
    </row>
    <row r="13" spans="2:5" x14ac:dyDescent="0.25">
      <c r="B13" s="51">
        <v>9</v>
      </c>
      <c r="C13" s="3" t="s">
        <v>66</v>
      </c>
      <c r="D13" s="52">
        <v>136</v>
      </c>
      <c r="E13" s="4" t="s">
        <v>212</v>
      </c>
    </row>
    <row r="14" spans="2:5" x14ac:dyDescent="0.25">
      <c r="B14" s="51">
        <v>10</v>
      </c>
      <c r="C14" s="3" t="s">
        <v>109</v>
      </c>
      <c r="D14" s="52">
        <v>137</v>
      </c>
      <c r="E14" s="4" t="s">
        <v>213</v>
      </c>
    </row>
    <row r="15" spans="2:5" x14ac:dyDescent="0.25">
      <c r="B15" s="51">
        <v>11</v>
      </c>
      <c r="C15" s="3" t="s">
        <v>110</v>
      </c>
      <c r="D15" s="52">
        <v>138</v>
      </c>
      <c r="E15" s="4" t="s">
        <v>214</v>
      </c>
    </row>
    <row r="16" spans="2:5" x14ac:dyDescent="0.25">
      <c r="B16" s="51">
        <v>12</v>
      </c>
      <c r="C16" s="3" t="s">
        <v>111</v>
      </c>
      <c r="D16" s="52">
        <v>139</v>
      </c>
      <c r="E16" s="4" t="s">
        <v>59</v>
      </c>
    </row>
    <row r="17" spans="2:5" x14ac:dyDescent="0.25">
      <c r="B17" s="51">
        <v>13</v>
      </c>
      <c r="C17" s="3" t="s">
        <v>112</v>
      </c>
      <c r="D17" s="52">
        <v>140</v>
      </c>
      <c r="E17" s="4" t="s">
        <v>215</v>
      </c>
    </row>
    <row r="18" spans="2:5" x14ac:dyDescent="0.25">
      <c r="B18" s="51">
        <v>14</v>
      </c>
      <c r="C18" s="3" t="s">
        <v>113</v>
      </c>
      <c r="D18" s="52">
        <v>141</v>
      </c>
      <c r="E18" s="4" t="s">
        <v>216</v>
      </c>
    </row>
    <row r="19" spans="2:5" x14ac:dyDescent="0.25">
      <c r="B19" s="51">
        <v>15</v>
      </c>
      <c r="C19" s="3" t="s">
        <v>114</v>
      </c>
      <c r="D19" s="52">
        <v>142</v>
      </c>
      <c r="E19" s="4" t="s">
        <v>217</v>
      </c>
    </row>
    <row r="20" spans="2:5" x14ac:dyDescent="0.25">
      <c r="B20" s="51">
        <v>16</v>
      </c>
      <c r="C20" s="3" t="s">
        <v>67</v>
      </c>
      <c r="D20" s="52">
        <v>143</v>
      </c>
      <c r="E20" s="4" t="s">
        <v>218</v>
      </c>
    </row>
    <row r="21" spans="2:5" x14ac:dyDescent="0.25">
      <c r="B21" s="51">
        <v>17</v>
      </c>
      <c r="C21" s="3" t="s">
        <v>68</v>
      </c>
      <c r="D21" s="52">
        <v>144</v>
      </c>
      <c r="E21" s="4" t="s">
        <v>219</v>
      </c>
    </row>
    <row r="22" spans="2:5" x14ac:dyDescent="0.25">
      <c r="B22" s="51">
        <v>18</v>
      </c>
      <c r="C22" s="3" t="s">
        <v>115</v>
      </c>
      <c r="D22" s="52">
        <v>145</v>
      </c>
      <c r="E22" s="4" t="s">
        <v>220</v>
      </c>
    </row>
    <row r="23" spans="2:5" x14ac:dyDescent="0.25">
      <c r="B23" s="51">
        <v>19</v>
      </c>
      <c r="C23" s="3" t="s">
        <v>116</v>
      </c>
      <c r="D23" s="52">
        <v>146</v>
      </c>
      <c r="E23" s="4" t="s">
        <v>221</v>
      </c>
    </row>
    <row r="24" spans="2:5" x14ac:dyDescent="0.25">
      <c r="B24" s="51">
        <v>20</v>
      </c>
      <c r="C24" s="3" t="s">
        <v>117</v>
      </c>
      <c r="D24" s="52">
        <v>147</v>
      </c>
      <c r="E24" s="4" t="s">
        <v>88</v>
      </c>
    </row>
    <row r="25" spans="2:5" x14ac:dyDescent="0.25">
      <c r="B25" s="51">
        <v>21</v>
      </c>
      <c r="C25" s="3" t="s">
        <v>118</v>
      </c>
      <c r="D25" s="52">
        <v>148</v>
      </c>
      <c r="E25" s="4" t="s">
        <v>222</v>
      </c>
    </row>
    <row r="26" spans="2:5" x14ac:dyDescent="0.25">
      <c r="B26" s="51">
        <v>22</v>
      </c>
      <c r="C26" s="3" t="s">
        <v>119</v>
      </c>
      <c r="D26" s="52">
        <v>149</v>
      </c>
      <c r="E26" s="4" t="s">
        <v>223</v>
      </c>
    </row>
    <row r="27" spans="2:5" x14ac:dyDescent="0.25">
      <c r="B27" s="51">
        <v>23</v>
      </c>
      <c r="C27" s="3" t="s">
        <v>120</v>
      </c>
      <c r="D27" s="52">
        <v>150</v>
      </c>
      <c r="E27" s="4" t="s">
        <v>224</v>
      </c>
    </row>
    <row r="28" spans="2:5" x14ac:dyDescent="0.25">
      <c r="B28" s="51">
        <v>24</v>
      </c>
      <c r="C28" s="3" t="s">
        <v>121</v>
      </c>
      <c r="D28" s="52">
        <v>151</v>
      </c>
      <c r="E28" s="4" t="s">
        <v>225</v>
      </c>
    </row>
    <row r="29" spans="2:5" x14ac:dyDescent="0.25">
      <c r="B29" s="51">
        <v>25</v>
      </c>
      <c r="C29" s="3" t="s">
        <v>122</v>
      </c>
      <c r="D29" s="52">
        <v>152</v>
      </c>
      <c r="E29" s="4" t="s">
        <v>89</v>
      </c>
    </row>
    <row r="30" spans="2:5" x14ac:dyDescent="0.25">
      <c r="B30" s="51">
        <v>26</v>
      </c>
      <c r="C30" s="3" t="s">
        <v>123</v>
      </c>
      <c r="D30" s="52">
        <v>153</v>
      </c>
      <c r="E30" s="4" t="s">
        <v>90</v>
      </c>
    </row>
    <row r="31" spans="2:5" x14ac:dyDescent="0.25">
      <c r="B31" s="51">
        <v>27</v>
      </c>
      <c r="C31" s="3" t="s">
        <v>124</v>
      </c>
      <c r="D31" s="52">
        <v>154</v>
      </c>
      <c r="E31" s="4" t="s">
        <v>226</v>
      </c>
    </row>
    <row r="32" spans="2:5" x14ac:dyDescent="0.25">
      <c r="B32" s="51">
        <v>28</v>
      </c>
      <c r="C32" s="3" t="s">
        <v>125</v>
      </c>
      <c r="D32" s="52">
        <v>155</v>
      </c>
      <c r="E32" s="4" t="s">
        <v>227</v>
      </c>
    </row>
    <row r="33" spans="2:5" x14ac:dyDescent="0.25">
      <c r="B33" s="51">
        <v>29</v>
      </c>
      <c r="C33" s="3" t="s">
        <v>126</v>
      </c>
      <c r="D33" s="52">
        <v>156</v>
      </c>
      <c r="E33" s="4" t="s">
        <v>228</v>
      </c>
    </row>
    <row r="34" spans="2:5" x14ac:dyDescent="0.25">
      <c r="B34" s="51">
        <v>30</v>
      </c>
      <c r="C34" s="3" t="s">
        <v>127</v>
      </c>
      <c r="D34" s="52">
        <v>157</v>
      </c>
      <c r="E34" s="4" t="s">
        <v>229</v>
      </c>
    </row>
    <row r="35" spans="2:5" x14ac:dyDescent="0.25">
      <c r="B35" s="51">
        <v>31</v>
      </c>
      <c r="C35" s="3" t="s">
        <v>128</v>
      </c>
      <c r="D35" s="52">
        <v>158</v>
      </c>
      <c r="E35" s="4" t="s">
        <v>230</v>
      </c>
    </row>
    <row r="36" spans="2:5" x14ac:dyDescent="0.25">
      <c r="B36" s="51">
        <v>32</v>
      </c>
      <c r="C36" s="3" t="s">
        <v>129</v>
      </c>
      <c r="D36" s="52">
        <v>159</v>
      </c>
      <c r="E36" s="4" t="s">
        <v>231</v>
      </c>
    </row>
    <row r="37" spans="2:5" x14ac:dyDescent="0.25">
      <c r="B37" s="51">
        <v>33</v>
      </c>
      <c r="C37" s="3" t="s">
        <v>130</v>
      </c>
      <c r="D37" s="52">
        <v>160</v>
      </c>
      <c r="E37" s="4" t="s">
        <v>91</v>
      </c>
    </row>
    <row r="38" spans="2:5" x14ac:dyDescent="0.25">
      <c r="B38" s="51">
        <v>34</v>
      </c>
      <c r="C38" s="3" t="s">
        <v>131</v>
      </c>
      <c r="D38" s="52">
        <v>161</v>
      </c>
      <c r="E38" s="4" t="s">
        <v>232</v>
      </c>
    </row>
    <row r="39" spans="2:5" x14ac:dyDescent="0.25">
      <c r="B39" s="51">
        <v>35</v>
      </c>
      <c r="C39" s="3" t="s">
        <v>69</v>
      </c>
      <c r="D39" s="52">
        <v>162</v>
      </c>
      <c r="E39" s="4" t="s">
        <v>233</v>
      </c>
    </row>
    <row r="40" spans="2:5" x14ac:dyDescent="0.25">
      <c r="B40" s="51">
        <v>36</v>
      </c>
      <c r="C40" s="3" t="s">
        <v>132</v>
      </c>
      <c r="D40" s="52">
        <v>163</v>
      </c>
      <c r="E40" s="4" t="s">
        <v>234</v>
      </c>
    </row>
    <row r="41" spans="2:5" x14ac:dyDescent="0.25">
      <c r="B41" s="51">
        <v>37</v>
      </c>
      <c r="C41" s="3" t="s">
        <v>133</v>
      </c>
      <c r="D41" s="52">
        <v>164</v>
      </c>
      <c r="E41" s="4" t="s">
        <v>235</v>
      </c>
    </row>
    <row r="42" spans="2:5" x14ac:dyDescent="0.25">
      <c r="B42" s="51">
        <v>38</v>
      </c>
      <c r="C42" s="3" t="s">
        <v>134</v>
      </c>
      <c r="D42" s="52">
        <v>165</v>
      </c>
      <c r="E42" s="4" t="s">
        <v>236</v>
      </c>
    </row>
    <row r="43" spans="2:5" x14ac:dyDescent="0.25">
      <c r="B43" s="51">
        <v>39</v>
      </c>
      <c r="C43" s="3" t="s">
        <v>135</v>
      </c>
      <c r="D43" s="52">
        <v>166</v>
      </c>
      <c r="E43" s="4" t="s">
        <v>237</v>
      </c>
    </row>
    <row r="44" spans="2:5" x14ac:dyDescent="0.25">
      <c r="B44" s="51">
        <v>40</v>
      </c>
      <c r="C44" s="3" t="s">
        <v>136</v>
      </c>
      <c r="D44" s="52">
        <v>167</v>
      </c>
      <c r="E44" s="4" t="s">
        <v>238</v>
      </c>
    </row>
    <row r="45" spans="2:5" x14ac:dyDescent="0.25">
      <c r="B45" s="51">
        <v>41</v>
      </c>
      <c r="C45" s="3" t="s">
        <v>137</v>
      </c>
      <c r="D45" s="52">
        <v>168</v>
      </c>
      <c r="E45" s="4" t="s">
        <v>239</v>
      </c>
    </row>
    <row r="46" spans="2:5" x14ac:dyDescent="0.25">
      <c r="B46" s="51">
        <v>42</v>
      </c>
      <c r="C46" s="3" t="s">
        <v>138</v>
      </c>
      <c r="D46" s="52">
        <v>169</v>
      </c>
      <c r="E46" s="4" t="s">
        <v>240</v>
      </c>
    </row>
    <row r="47" spans="2:5" x14ac:dyDescent="0.25">
      <c r="B47" s="51">
        <v>43</v>
      </c>
      <c r="C47" s="3" t="s">
        <v>139</v>
      </c>
      <c r="D47" s="52">
        <v>170</v>
      </c>
      <c r="E47" s="4" t="s">
        <v>241</v>
      </c>
    </row>
    <row r="48" spans="2:5" x14ac:dyDescent="0.25">
      <c r="B48" s="51">
        <v>44</v>
      </c>
      <c r="C48" s="3" t="s">
        <v>140</v>
      </c>
      <c r="D48" s="52">
        <v>171</v>
      </c>
      <c r="E48" s="4" t="s">
        <v>242</v>
      </c>
    </row>
    <row r="49" spans="2:5" x14ac:dyDescent="0.25">
      <c r="B49" s="51">
        <v>45</v>
      </c>
      <c r="C49" s="3" t="s">
        <v>141</v>
      </c>
      <c r="D49" s="52">
        <v>172</v>
      </c>
      <c r="E49" s="4" t="s">
        <v>243</v>
      </c>
    </row>
    <row r="50" spans="2:5" x14ac:dyDescent="0.25">
      <c r="B50" s="51">
        <v>46</v>
      </c>
      <c r="C50" s="3" t="s">
        <v>142</v>
      </c>
      <c r="D50" s="52">
        <v>173</v>
      </c>
      <c r="E50" s="4" t="s">
        <v>244</v>
      </c>
    </row>
    <row r="51" spans="2:5" x14ac:dyDescent="0.25">
      <c r="B51" s="51">
        <v>47</v>
      </c>
      <c r="C51" s="3" t="s">
        <v>143</v>
      </c>
      <c r="D51" s="52">
        <v>174</v>
      </c>
      <c r="E51" s="4" t="s">
        <v>245</v>
      </c>
    </row>
    <row r="52" spans="2:5" x14ac:dyDescent="0.25">
      <c r="B52" s="51">
        <v>48</v>
      </c>
      <c r="C52" s="3" t="s">
        <v>144</v>
      </c>
      <c r="D52" s="52">
        <v>175</v>
      </c>
      <c r="E52" s="4" t="s">
        <v>246</v>
      </c>
    </row>
    <row r="53" spans="2:5" x14ac:dyDescent="0.25">
      <c r="B53" s="51">
        <v>49</v>
      </c>
      <c r="C53" s="3" t="s">
        <v>145</v>
      </c>
      <c r="D53" s="52">
        <v>176</v>
      </c>
      <c r="E53" s="4" t="s">
        <v>247</v>
      </c>
    </row>
    <row r="54" spans="2:5" x14ac:dyDescent="0.25">
      <c r="B54" s="51">
        <v>50</v>
      </c>
      <c r="C54" s="3" t="s">
        <v>146</v>
      </c>
      <c r="D54" s="52">
        <v>177</v>
      </c>
      <c r="E54" s="4" t="s">
        <v>248</v>
      </c>
    </row>
    <row r="55" spans="2:5" x14ac:dyDescent="0.25">
      <c r="B55" s="51">
        <v>51</v>
      </c>
      <c r="C55" s="3" t="s">
        <v>147</v>
      </c>
      <c r="D55" s="52">
        <v>178</v>
      </c>
      <c r="E55" s="4" t="s">
        <v>249</v>
      </c>
    </row>
    <row r="56" spans="2:5" x14ac:dyDescent="0.25">
      <c r="B56" s="51">
        <v>52</v>
      </c>
      <c r="C56" s="3" t="s">
        <v>148</v>
      </c>
      <c r="D56" s="52">
        <v>179</v>
      </c>
      <c r="E56" s="4" t="s">
        <v>250</v>
      </c>
    </row>
    <row r="57" spans="2:5" x14ac:dyDescent="0.25">
      <c r="B57" s="51">
        <v>53</v>
      </c>
      <c r="C57" s="3" t="s">
        <v>149</v>
      </c>
      <c r="D57" s="52">
        <v>180</v>
      </c>
      <c r="E57" s="4" t="s">
        <v>251</v>
      </c>
    </row>
    <row r="58" spans="2:5" x14ac:dyDescent="0.25">
      <c r="B58" s="51">
        <v>54</v>
      </c>
      <c r="C58" s="3" t="s">
        <v>62</v>
      </c>
      <c r="D58" s="52">
        <v>181</v>
      </c>
      <c r="E58" s="4" t="s">
        <v>252</v>
      </c>
    </row>
    <row r="59" spans="2:5" x14ac:dyDescent="0.25">
      <c r="B59" s="51">
        <v>55</v>
      </c>
      <c r="C59" s="3" t="s">
        <v>150</v>
      </c>
      <c r="D59" s="52">
        <v>182</v>
      </c>
      <c r="E59" s="4" t="s">
        <v>253</v>
      </c>
    </row>
    <row r="60" spans="2:5" x14ac:dyDescent="0.25">
      <c r="B60" s="51">
        <v>56</v>
      </c>
      <c r="C60" s="3" t="s">
        <v>151</v>
      </c>
      <c r="D60" s="52">
        <v>183</v>
      </c>
      <c r="E60" s="4" t="s">
        <v>254</v>
      </c>
    </row>
    <row r="61" spans="2:5" x14ac:dyDescent="0.25">
      <c r="B61" s="51">
        <v>57</v>
      </c>
      <c r="C61" s="3" t="s">
        <v>152</v>
      </c>
      <c r="D61" s="52">
        <v>184</v>
      </c>
      <c r="E61" s="4" t="s">
        <v>255</v>
      </c>
    </row>
    <row r="62" spans="2:5" x14ac:dyDescent="0.25">
      <c r="B62" s="51">
        <v>58</v>
      </c>
      <c r="C62" s="3" t="s">
        <v>153</v>
      </c>
      <c r="D62" s="52">
        <v>185</v>
      </c>
      <c r="E62" s="4" t="s">
        <v>256</v>
      </c>
    </row>
    <row r="63" spans="2:5" x14ac:dyDescent="0.25">
      <c r="B63" s="51">
        <v>59</v>
      </c>
      <c r="C63" s="3" t="s">
        <v>154</v>
      </c>
      <c r="D63" s="52">
        <v>186</v>
      </c>
      <c r="E63" s="4" t="s">
        <v>257</v>
      </c>
    </row>
    <row r="64" spans="2:5" x14ac:dyDescent="0.25">
      <c r="B64" s="51">
        <v>60</v>
      </c>
      <c r="C64" s="3" t="s">
        <v>155</v>
      </c>
      <c r="D64" s="52">
        <v>187</v>
      </c>
      <c r="E64" s="4" t="s">
        <v>258</v>
      </c>
    </row>
    <row r="65" spans="2:5" x14ac:dyDescent="0.25">
      <c r="B65" s="51">
        <v>61</v>
      </c>
      <c r="C65" s="3" t="s">
        <v>156</v>
      </c>
      <c r="D65" s="52">
        <v>188</v>
      </c>
      <c r="E65" s="4" t="s">
        <v>259</v>
      </c>
    </row>
    <row r="66" spans="2:5" x14ac:dyDescent="0.25">
      <c r="B66" s="51">
        <v>62</v>
      </c>
      <c r="C66" s="3" t="s">
        <v>157</v>
      </c>
      <c r="D66" s="52">
        <v>189</v>
      </c>
      <c r="E66" s="4" t="s">
        <v>260</v>
      </c>
    </row>
    <row r="67" spans="2:5" x14ac:dyDescent="0.25">
      <c r="B67" s="51">
        <v>63</v>
      </c>
      <c r="C67" s="3" t="s">
        <v>158</v>
      </c>
      <c r="D67" s="52">
        <v>190</v>
      </c>
      <c r="E67" s="4" t="s">
        <v>261</v>
      </c>
    </row>
    <row r="68" spans="2:5" x14ac:dyDescent="0.25">
      <c r="B68" s="51">
        <v>64</v>
      </c>
      <c r="C68" s="3" t="s">
        <v>159</v>
      </c>
      <c r="D68" s="52">
        <v>191</v>
      </c>
      <c r="E68" s="4" t="s">
        <v>262</v>
      </c>
    </row>
    <row r="69" spans="2:5" x14ac:dyDescent="0.25">
      <c r="B69" s="51">
        <v>65</v>
      </c>
      <c r="C69" s="3" t="s">
        <v>160</v>
      </c>
      <c r="D69" s="52">
        <v>192</v>
      </c>
      <c r="E69" s="4" t="s">
        <v>263</v>
      </c>
    </row>
    <row r="70" spans="2:5" x14ac:dyDescent="0.25">
      <c r="B70" s="51">
        <v>66</v>
      </c>
      <c r="C70" s="3" t="s">
        <v>70</v>
      </c>
      <c r="D70" s="52">
        <v>193</v>
      </c>
      <c r="E70" s="4" t="s">
        <v>264</v>
      </c>
    </row>
    <row r="71" spans="2:5" x14ac:dyDescent="0.25">
      <c r="B71" s="51">
        <v>67</v>
      </c>
      <c r="C71" s="3" t="s">
        <v>161</v>
      </c>
      <c r="D71" s="52">
        <v>194</v>
      </c>
      <c r="E71" s="4" t="s">
        <v>265</v>
      </c>
    </row>
    <row r="72" spans="2:5" x14ac:dyDescent="0.25">
      <c r="B72" s="51">
        <v>68</v>
      </c>
      <c r="C72" s="3" t="s">
        <v>71</v>
      </c>
      <c r="D72" s="52">
        <v>195</v>
      </c>
      <c r="E72" s="4" t="s">
        <v>266</v>
      </c>
    </row>
    <row r="73" spans="2:5" x14ac:dyDescent="0.25">
      <c r="B73" s="51">
        <v>69</v>
      </c>
      <c r="C73" s="3" t="s">
        <v>162</v>
      </c>
      <c r="D73" s="52">
        <v>196</v>
      </c>
      <c r="E73" s="4" t="s">
        <v>267</v>
      </c>
    </row>
    <row r="74" spans="2:5" x14ac:dyDescent="0.25">
      <c r="B74" s="51">
        <v>70</v>
      </c>
      <c r="C74" s="3" t="s">
        <v>72</v>
      </c>
      <c r="D74" s="52">
        <v>197</v>
      </c>
      <c r="E74" s="4" t="s">
        <v>268</v>
      </c>
    </row>
    <row r="75" spans="2:5" x14ac:dyDescent="0.25">
      <c r="B75" s="51">
        <v>71</v>
      </c>
      <c r="C75" s="3" t="s">
        <v>163</v>
      </c>
      <c r="D75" s="52">
        <v>198</v>
      </c>
      <c r="E75" s="4" t="s">
        <v>269</v>
      </c>
    </row>
    <row r="76" spans="2:5" x14ac:dyDescent="0.25">
      <c r="B76" s="51">
        <v>72</v>
      </c>
      <c r="C76" s="3" t="s">
        <v>164</v>
      </c>
      <c r="D76" s="52">
        <v>199</v>
      </c>
      <c r="E76" s="4" t="s">
        <v>270</v>
      </c>
    </row>
    <row r="77" spans="2:5" x14ac:dyDescent="0.25">
      <c r="B77" s="51">
        <v>73</v>
      </c>
      <c r="C77" s="3" t="s">
        <v>165</v>
      </c>
      <c r="D77" s="52">
        <v>200</v>
      </c>
      <c r="E77" s="4" t="s">
        <v>271</v>
      </c>
    </row>
    <row r="78" spans="2:5" x14ac:dyDescent="0.25">
      <c r="B78" s="51">
        <v>74</v>
      </c>
      <c r="C78" s="3" t="s">
        <v>73</v>
      </c>
      <c r="D78" s="52">
        <v>201</v>
      </c>
      <c r="E78" s="4" t="s">
        <v>272</v>
      </c>
    </row>
    <row r="79" spans="2:5" x14ac:dyDescent="0.25">
      <c r="B79" s="51">
        <v>75</v>
      </c>
      <c r="C79" s="3" t="s">
        <v>166</v>
      </c>
      <c r="D79" s="52">
        <v>202</v>
      </c>
      <c r="E79" s="4" t="s">
        <v>273</v>
      </c>
    </row>
    <row r="80" spans="2:5" x14ac:dyDescent="0.25">
      <c r="B80" s="51">
        <v>76</v>
      </c>
      <c r="C80" s="3" t="s">
        <v>167</v>
      </c>
      <c r="D80" s="52">
        <v>203</v>
      </c>
      <c r="E80" s="4" t="s">
        <v>92</v>
      </c>
    </row>
    <row r="81" spans="2:5" x14ac:dyDescent="0.25">
      <c r="B81" s="51">
        <v>77</v>
      </c>
      <c r="C81" s="3" t="s">
        <v>168</v>
      </c>
      <c r="D81" s="52">
        <v>204</v>
      </c>
      <c r="E81" s="4" t="s">
        <v>274</v>
      </c>
    </row>
    <row r="82" spans="2:5" x14ac:dyDescent="0.25">
      <c r="B82" s="51">
        <v>78</v>
      </c>
      <c r="C82" s="3" t="s">
        <v>169</v>
      </c>
      <c r="D82" s="52">
        <v>205</v>
      </c>
      <c r="E82" s="4" t="s">
        <v>275</v>
      </c>
    </row>
    <row r="83" spans="2:5" x14ac:dyDescent="0.25">
      <c r="B83" s="51">
        <v>79</v>
      </c>
      <c r="C83" s="3" t="s">
        <v>170</v>
      </c>
      <c r="D83" s="52">
        <v>206</v>
      </c>
      <c r="E83" s="4" t="s">
        <v>276</v>
      </c>
    </row>
    <row r="84" spans="2:5" x14ac:dyDescent="0.25">
      <c r="B84" s="51">
        <v>80</v>
      </c>
      <c r="C84" s="3" t="s">
        <v>74</v>
      </c>
      <c r="D84" s="52">
        <v>207</v>
      </c>
      <c r="E84" s="4" t="s">
        <v>277</v>
      </c>
    </row>
    <row r="85" spans="2:5" x14ac:dyDescent="0.25">
      <c r="B85" s="51">
        <v>81</v>
      </c>
      <c r="C85" s="3" t="s">
        <v>57</v>
      </c>
      <c r="D85" s="52">
        <v>208</v>
      </c>
      <c r="E85" s="4" t="s">
        <v>278</v>
      </c>
    </row>
    <row r="86" spans="2:5" x14ac:dyDescent="0.25">
      <c r="B86" s="51">
        <v>82</v>
      </c>
      <c r="C86" s="3" t="s">
        <v>171</v>
      </c>
      <c r="D86" s="52">
        <v>209</v>
      </c>
      <c r="E86" s="4" t="s">
        <v>279</v>
      </c>
    </row>
    <row r="87" spans="2:5" x14ac:dyDescent="0.25">
      <c r="B87" s="51">
        <v>83</v>
      </c>
      <c r="C87" s="3" t="s">
        <v>75</v>
      </c>
      <c r="D87" s="52">
        <v>210</v>
      </c>
      <c r="E87" s="4" t="s">
        <v>280</v>
      </c>
    </row>
    <row r="88" spans="2:5" x14ac:dyDescent="0.25">
      <c r="B88" s="51">
        <v>84</v>
      </c>
      <c r="C88" s="3" t="s">
        <v>172</v>
      </c>
      <c r="D88" s="52">
        <v>211</v>
      </c>
      <c r="E88" s="4" t="s">
        <v>281</v>
      </c>
    </row>
    <row r="89" spans="2:5" x14ac:dyDescent="0.25">
      <c r="B89" s="51">
        <v>85</v>
      </c>
      <c r="C89" s="3" t="s">
        <v>76</v>
      </c>
      <c r="D89" s="52">
        <v>212</v>
      </c>
      <c r="E89" s="4" t="s">
        <v>282</v>
      </c>
    </row>
    <row r="90" spans="2:5" x14ac:dyDescent="0.25">
      <c r="B90" s="51">
        <v>86</v>
      </c>
      <c r="C90" s="3" t="s">
        <v>173</v>
      </c>
      <c r="D90" s="52">
        <v>213</v>
      </c>
      <c r="E90" s="4" t="s">
        <v>63</v>
      </c>
    </row>
    <row r="91" spans="2:5" x14ac:dyDescent="0.25">
      <c r="B91" s="51">
        <v>87</v>
      </c>
      <c r="C91" s="3" t="s">
        <v>174</v>
      </c>
      <c r="D91" s="52">
        <v>214</v>
      </c>
      <c r="E91" s="4" t="s">
        <v>283</v>
      </c>
    </row>
    <row r="92" spans="2:5" x14ac:dyDescent="0.25">
      <c r="B92" s="51">
        <v>88</v>
      </c>
      <c r="C92" s="3" t="s">
        <v>175</v>
      </c>
      <c r="D92" s="52">
        <v>215</v>
      </c>
      <c r="E92" s="4" t="s">
        <v>284</v>
      </c>
    </row>
    <row r="93" spans="2:5" x14ac:dyDescent="0.25">
      <c r="B93" s="51">
        <v>89</v>
      </c>
      <c r="C93" s="3" t="s">
        <v>176</v>
      </c>
      <c r="D93" s="52">
        <v>216</v>
      </c>
      <c r="E93" s="4" t="s">
        <v>285</v>
      </c>
    </row>
    <row r="94" spans="2:5" x14ac:dyDescent="0.25">
      <c r="B94" s="51">
        <v>90</v>
      </c>
      <c r="C94" s="3" t="s">
        <v>177</v>
      </c>
      <c r="D94" s="52">
        <v>217</v>
      </c>
      <c r="E94" s="4" t="s">
        <v>286</v>
      </c>
    </row>
    <row r="95" spans="2:5" x14ac:dyDescent="0.25">
      <c r="B95" s="51">
        <v>91</v>
      </c>
      <c r="C95" s="3" t="s">
        <v>178</v>
      </c>
      <c r="D95" s="52">
        <v>218</v>
      </c>
      <c r="E95" s="4" t="s">
        <v>287</v>
      </c>
    </row>
    <row r="96" spans="2:5" x14ac:dyDescent="0.25">
      <c r="B96" s="51">
        <v>92</v>
      </c>
      <c r="C96" s="3" t="s">
        <v>179</v>
      </c>
      <c r="D96" s="52">
        <v>219</v>
      </c>
      <c r="E96" s="4" t="s">
        <v>288</v>
      </c>
    </row>
    <row r="97" spans="2:5" x14ac:dyDescent="0.25">
      <c r="B97" s="51">
        <v>93</v>
      </c>
      <c r="C97" s="3" t="s">
        <v>180</v>
      </c>
      <c r="D97" s="52">
        <v>220</v>
      </c>
      <c r="E97" s="4" t="s">
        <v>289</v>
      </c>
    </row>
    <row r="98" spans="2:5" x14ac:dyDescent="0.25">
      <c r="B98" s="51">
        <v>94</v>
      </c>
      <c r="C98" s="3" t="s">
        <v>181</v>
      </c>
      <c r="D98" s="52">
        <v>221</v>
      </c>
      <c r="E98" s="4" t="s">
        <v>290</v>
      </c>
    </row>
    <row r="99" spans="2:5" x14ac:dyDescent="0.25">
      <c r="B99" s="51">
        <v>95</v>
      </c>
      <c r="C99" s="3" t="s">
        <v>182</v>
      </c>
      <c r="D99" s="52">
        <v>222</v>
      </c>
      <c r="E99" s="4" t="s">
        <v>291</v>
      </c>
    </row>
    <row r="100" spans="2:5" x14ac:dyDescent="0.25">
      <c r="B100" s="51">
        <v>96</v>
      </c>
      <c r="C100" s="3" t="s">
        <v>183</v>
      </c>
      <c r="D100" s="52">
        <v>223</v>
      </c>
      <c r="E100" s="4" t="s">
        <v>292</v>
      </c>
    </row>
    <row r="101" spans="2:5" x14ac:dyDescent="0.25">
      <c r="B101" s="51">
        <v>97</v>
      </c>
      <c r="C101" s="3" t="s">
        <v>184</v>
      </c>
      <c r="D101" s="52">
        <v>224</v>
      </c>
      <c r="E101" s="4" t="s">
        <v>293</v>
      </c>
    </row>
    <row r="102" spans="2:5" x14ac:dyDescent="0.25">
      <c r="B102" s="51">
        <v>98</v>
      </c>
      <c r="C102" s="3" t="s">
        <v>185</v>
      </c>
      <c r="D102" s="52">
        <v>225</v>
      </c>
      <c r="E102" s="4" t="s">
        <v>294</v>
      </c>
    </row>
    <row r="103" spans="2:5" x14ac:dyDescent="0.25">
      <c r="B103" s="51">
        <v>99</v>
      </c>
      <c r="C103" s="3" t="s">
        <v>186</v>
      </c>
      <c r="D103" s="52">
        <v>226</v>
      </c>
      <c r="E103" s="4" t="s">
        <v>295</v>
      </c>
    </row>
    <row r="104" spans="2:5" x14ac:dyDescent="0.25">
      <c r="B104" s="51">
        <v>100</v>
      </c>
      <c r="C104" s="3" t="s">
        <v>77</v>
      </c>
      <c r="D104" s="52">
        <v>227</v>
      </c>
      <c r="E104" s="4" t="s">
        <v>296</v>
      </c>
    </row>
    <row r="105" spans="2:5" x14ac:dyDescent="0.25">
      <c r="B105" s="51">
        <v>101</v>
      </c>
      <c r="C105" s="3" t="s">
        <v>187</v>
      </c>
      <c r="D105" s="52">
        <v>228</v>
      </c>
      <c r="E105" s="4" t="s">
        <v>297</v>
      </c>
    </row>
    <row r="106" spans="2:5" x14ac:dyDescent="0.25">
      <c r="B106" s="51">
        <v>102</v>
      </c>
      <c r="C106" s="3" t="s">
        <v>78</v>
      </c>
      <c r="D106" s="52">
        <v>229</v>
      </c>
      <c r="E106" s="4" t="s">
        <v>298</v>
      </c>
    </row>
    <row r="107" spans="2:5" x14ac:dyDescent="0.25">
      <c r="B107" s="51">
        <v>103</v>
      </c>
      <c r="C107" s="3" t="s">
        <v>188</v>
      </c>
      <c r="D107" s="52">
        <v>230</v>
      </c>
      <c r="E107" s="4" t="s">
        <v>299</v>
      </c>
    </row>
    <row r="108" spans="2:5" x14ac:dyDescent="0.25">
      <c r="B108" s="51">
        <v>104</v>
      </c>
      <c r="C108" s="3" t="s">
        <v>189</v>
      </c>
      <c r="D108" s="52">
        <v>231</v>
      </c>
      <c r="E108" s="4" t="s">
        <v>93</v>
      </c>
    </row>
    <row r="109" spans="2:5" x14ac:dyDescent="0.25">
      <c r="B109" s="51">
        <v>105</v>
      </c>
      <c r="C109" s="3" t="s">
        <v>190</v>
      </c>
      <c r="D109" s="52">
        <v>232</v>
      </c>
      <c r="E109" s="4" t="s">
        <v>300</v>
      </c>
    </row>
    <row r="110" spans="2:5" x14ac:dyDescent="0.25">
      <c r="B110" s="51">
        <v>106</v>
      </c>
      <c r="C110" s="3" t="s">
        <v>79</v>
      </c>
      <c r="D110" s="52">
        <v>233</v>
      </c>
      <c r="E110" s="4" t="s">
        <v>301</v>
      </c>
    </row>
    <row r="111" spans="2:5" x14ac:dyDescent="0.25">
      <c r="B111" s="51">
        <v>107</v>
      </c>
      <c r="C111" s="3" t="s">
        <v>80</v>
      </c>
      <c r="D111" s="52">
        <v>234</v>
      </c>
      <c r="E111" s="4" t="s">
        <v>302</v>
      </c>
    </row>
    <row r="112" spans="2:5" x14ac:dyDescent="0.25">
      <c r="B112" s="51">
        <v>108</v>
      </c>
      <c r="C112" s="3" t="s">
        <v>191</v>
      </c>
      <c r="D112" s="52">
        <v>235</v>
      </c>
      <c r="E112" s="4" t="s">
        <v>303</v>
      </c>
    </row>
    <row r="113" spans="2:5" x14ac:dyDescent="0.25">
      <c r="B113" s="51">
        <v>109</v>
      </c>
      <c r="C113" s="3" t="s">
        <v>81</v>
      </c>
      <c r="D113" s="52">
        <v>236</v>
      </c>
      <c r="E113" s="4" t="s">
        <v>304</v>
      </c>
    </row>
    <row r="114" spans="2:5" x14ac:dyDescent="0.25">
      <c r="B114" s="51">
        <v>110</v>
      </c>
      <c r="C114" s="3" t="s">
        <v>192</v>
      </c>
      <c r="D114" s="52">
        <v>237</v>
      </c>
      <c r="E114" s="4" t="s">
        <v>94</v>
      </c>
    </row>
    <row r="115" spans="2:5" x14ac:dyDescent="0.25">
      <c r="B115" s="51">
        <v>111</v>
      </c>
      <c r="C115" s="3" t="s">
        <v>193</v>
      </c>
      <c r="D115" s="52">
        <v>238</v>
      </c>
      <c r="E115" s="4" t="s">
        <v>305</v>
      </c>
    </row>
    <row r="116" spans="2:5" x14ac:dyDescent="0.25">
      <c r="B116" s="51">
        <v>112</v>
      </c>
      <c r="C116" s="3" t="s">
        <v>194</v>
      </c>
      <c r="D116" s="52">
        <v>239</v>
      </c>
      <c r="E116" s="4" t="s">
        <v>306</v>
      </c>
    </row>
    <row r="117" spans="2:5" x14ac:dyDescent="0.25">
      <c r="B117" s="51">
        <v>113</v>
      </c>
      <c r="C117" s="3" t="s">
        <v>195</v>
      </c>
      <c r="D117" s="52">
        <v>240</v>
      </c>
      <c r="E117" s="4" t="s">
        <v>307</v>
      </c>
    </row>
    <row r="118" spans="2:5" x14ac:dyDescent="0.25">
      <c r="B118" s="51">
        <v>114</v>
      </c>
      <c r="C118" s="3" t="s">
        <v>82</v>
      </c>
      <c r="D118" s="52">
        <v>241</v>
      </c>
      <c r="E118" s="4" t="s">
        <v>308</v>
      </c>
    </row>
    <row r="119" spans="2:5" x14ac:dyDescent="0.25">
      <c r="B119" s="51">
        <v>115</v>
      </c>
      <c r="C119" s="3" t="s">
        <v>196</v>
      </c>
      <c r="D119" s="52">
        <v>242</v>
      </c>
      <c r="E119" s="4" t="s">
        <v>95</v>
      </c>
    </row>
    <row r="120" spans="2:5" x14ac:dyDescent="0.25">
      <c r="B120" s="51">
        <v>116</v>
      </c>
      <c r="C120" s="3" t="s">
        <v>197</v>
      </c>
      <c r="D120" s="52">
        <v>243</v>
      </c>
      <c r="E120" s="4" t="s">
        <v>96</v>
      </c>
    </row>
    <row r="121" spans="2:5" x14ac:dyDescent="0.25">
      <c r="B121" s="51">
        <v>117</v>
      </c>
      <c r="C121" s="3" t="s">
        <v>83</v>
      </c>
      <c r="D121" s="52">
        <v>244</v>
      </c>
      <c r="E121" s="4" t="s">
        <v>309</v>
      </c>
    </row>
    <row r="122" spans="2:5" x14ac:dyDescent="0.25">
      <c r="B122" s="51">
        <v>118</v>
      </c>
      <c r="C122" s="3" t="s">
        <v>198</v>
      </c>
      <c r="D122" s="52">
        <v>245</v>
      </c>
      <c r="E122" s="4" t="s">
        <v>310</v>
      </c>
    </row>
    <row r="123" spans="2:5" x14ac:dyDescent="0.25">
      <c r="B123" s="51">
        <v>119</v>
      </c>
      <c r="C123" s="49" t="s">
        <v>199</v>
      </c>
      <c r="D123" s="52">
        <v>246</v>
      </c>
      <c r="E123" s="50" t="s">
        <v>311</v>
      </c>
    </row>
    <row r="124" spans="2:5" x14ac:dyDescent="0.25">
      <c r="B124" s="51">
        <v>120</v>
      </c>
      <c r="C124" s="49" t="s">
        <v>84</v>
      </c>
      <c r="D124" s="52">
        <v>247</v>
      </c>
      <c r="E124" s="50" t="s">
        <v>312</v>
      </c>
    </row>
    <row r="125" spans="2:5" x14ac:dyDescent="0.25">
      <c r="B125" s="51">
        <v>121</v>
      </c>
      <c r="C125" s="49" t="s">
        <v>200</v>
      </c>
      <c r="D125" s="52">
        <v>248</v>
      </c>
      <c r="E125" s="50" t="s">
        <v>313</v>
      </c>
    </row>
    <row r="126" spans="2:5" x14ac:dyDescent="0.25">
      <c r="B126" s="51">
        <v>122</v>
      </c>
      <c r="C126" s="49" t="s">
        <v>201</v>
      </c>
      <c r="D126" s="52">
        <v>249</v>
      </c>
      <c r="E126" s="50" t="s">
        <v>314</v>
      </c>
    </row>
    <row r="127" spans="2:5" x14ac:dyDescent="0.25">
      <c r="B127" s="51">
        <v>123</v>
      </c>
      <c r="C127" s="49" t="s">
        <v>202</v>
      </c>
      <c r="D127" s="52">
        <v>250</v>
      </c>
      <c r="E127" s="50" t="s">
        <v>315</v>
      </c>
    </row>
    <row r="128" spans="2:5" x14ac:dyDescent="0.25">
      <c r="B128" s="51">
        <v>124</v>
      </c>
      <c r="C128" s="49" t="s">
        <v>203</v>
      </c>
      <c r="D128" s="52">
        <v>251</v>
      </c>
      <c r="E128" s="50" t="s">
        <v>316</v>
      </c>
    </row>
    <row r="129" spans="2:5" x14ac:dyDescent="0.25">
      <c r="B129" s="51">
        <v>125</v>
      </c>
      <c r="C129" s="49" t="s">
        <v>85</v>
      </c>
      <c r="D129" s="52">
        <v>252</v>
      </c>
      <c r="E129" s="50" t="s">
        <v>317</v>
      </c>
    </row>
    <row r="130" spans="2:5" ht="16.5" customHeight="1" x14ac:dyDescent="0.25">
      <c r="B130" s="51">
        <v>126</v>
      </c>
      <c r="C130" s="49" t="s">
        <v>86</v>
      </c>
      <c r="D130" s="52">
        <v>253</v>
      </c>
      <c r="E130" s="50" t="s">
        <v>58</v>
      </c>
    </row>
    <row r="131" spans="2:5" ht="15.75" thickBot="1" x14ac:dyDescent="0.3">
      <c r="B131" s="51">
        <v>127</v>
      </c>
      <c r="C131" s="46" t="s">
        <v>204</v>
      </c>
      <c r="D131" s="47"/>
      <c r="E131" s="48"/>
    </row>
    <row r="132" spans="2:5" ht="16.5" thickTop="1" thickBot="1" x14ac:dyDescent="0.3">
      <c r="B132" s="45"/>
      <c r="C132" s="45"/>
      <c r="D132" s="45"/>
      <c r="E132" s="45"/>
    </row>
  </sheetData>
  <mergeCells count="2">
    <mergeCell ref="C2:E2"/>
    <mergeCell ref="C3:E3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ORGANIZACIONES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Alfredo Abel</cp:lastModifiedBy>
  <cp:lastPrinted>2025-07-07T14:56:08Z</cp:lastPrinted>
  <dcterms:created xsi:type="dcterms:W3CDTF">2022-07-11T13:01:47Z</dcterms:created>
  <dcterms:modified xsi:type="dcterms:W3CDTF">2025-07-07T15:21:14Z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