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24" i="10" l="1"/>
  <c r="N24" i="10"/>
  <c r="M24" i="10"/>
  <c r="K24" i="10"/>
  <c r="J24" i="10"/>
  <c r="Q24" i="10" s="1"/>
  <c r="S24" i="10" s="1"/>
  <c r="P24" i="10" l="1"/>
  <c r="N27" i="10"/>
  <c r="M27" i="10"/>
  <c r="K27" i="10"/>
  <c r="R27" i="10" s="1"/>
  <c r="J27" i="10"/>
  <c r="Q27" i="10" s="1"/>
  <c r="S27" i="10" s="1"/>
  <c r="R16" i="10"/>
  <c r="N16" i="10"/>
  <c r="M16" i="10"/>
  <c r="K16" i="10"/>
  <c r="J16" i="10"/>
  <c r="Q16" i="10" s="1"/>
  <c r="S16" i="10" s="1"/>
  <c r="P27" i="10" l="1"/>
  <c r="P16" i="10"/>
  <c r="N14" i="10"/>
  <c r="M14" i="10"/>
  <c r="K14" i="10"/>
  <c r="J14" i="10"/>
  <c r="R14" i="10" l="1"/>
  <c r="Q14" i="10"/>
  <c r="S14" i="10" s="1"/>
  <c r="P14" i="10"/>
  <c r="G32" i="10"/>
  <c r="N18" i="10" l="1"/>
  <c r="M18" i="10"/>
  <c r="K18" i="10"/>
  <c r="R18" i="10" s="1"/>
  <c r="J18" i="10"/>
  <c r="Q18" i="10" l="1"/>
  <c r="S18" i="10" s="1"/>
  <c r="P18" i="10"/>
  <c r="N29" i="10"/>
  <c r="M29" i="10"/>
  <c r="K29" i="10"/>
  <c r="J29" i="10"/>
  <c r="R29" i="10" l="1"/>
  <c r="Q29" i="10"/>
  <c r="S29" i="10" s="1"/>
  <c r="P29" i="10"/>
  <c r="J19" i="10"/>
  <c r="K19" i="10"/>
  <c r="M19" i="10"/>
  <c r="N19" i="10"/>
  <c r="R19" i="10" l="1"/>
  <c r="P19" i="10"/>
  <c r="Q19" i="10"/>
  <c r="S19" i="10" s="1"/>
  <c r="N28" i="10"/>
  <c r="M28" i="10"/>
  <c r="K28" i="10"/>
  <c r="J28" i="10"/>
  <c r="R28" i="10" l="1"/>
  <c r="Q28" i="10"/>
  <c r="S28" i="10" s="1"/>
  <c r="P28" i="10"/>
  <c r="N21" i="10" l="1"/>
  <c r="M21" i="10"/>
  <c r="K21" i="10"/>
  <c r="J21" i="10"/>
  <c r="Q21" i="10" l="1"/>
  <c r="S21" i="10" s="1"/>
  <c r="R21" i="10"/>
  <c r="P21" i="10"/>
  <c r="I32" i="10"/>
  <c r="H32" i="10"/>
  <c r="N15" i="10"/>
  <c r="M15" i="10"/>
  <c r="K15" i="10"/>
  <c r="J15" i="10"/>
  <c r="N20" i="10" l="1"/>
  <c r="M20" i="10"/>
  <c r="K20" i="10"/>
  <c r="J20" i="10"/>
  <c r="R20" i="10" l="1"/>
  <c r="Q20" i="10"/>
  <c r="S20" i="10" s="1"/>
  <c r="P20" i="10"/>
  <c r="N13" i="10"/>
  <c r="M13" i="10"/>
  <c r="K13" i="10"/>
  <c r="J13" i="10"/>
  <c r="R13" i="10" l="1"/>
  <c r="Q13" i="10"/>
  <c r="S13" i="10" s="1"/>
  <c r="P13" i="10"/>
  <c r="N31" i="10" l="1"/>
  <c r="M31" i="10"/>
  <c r="K31" i="10"/>
  <c r="J31" i="10"/>
  <c r="N12" i="10"/>
  <c r="M12" i="10"/>
  <c r="K12" i="10"/>
  <c r="J12" i="10"/>
  <c r="R12" i="10" l="1"/>
  <c r="Q12" i="10"/>
  <c r="S12" i="10" s="1"/>
  <c r="Q31" i="10"/>
  <c r="S31" i="10" s="1"/>
  <c r="R31" i="10"/>
  <c r="P31" i="10"/>
  <c r="P12" i="10"/>
  <c r="N26" i="10" l="1"/>
  <c r="M26" i="10"/>
  <c r="K26" i="10"/>
  <c r="J26" i="10"/>
  <c r="N23" i="10"/>
  <c r="M23" i="10"/>
  <c r="K23" i="10"/>
  <c r="J23" i="10"/>
  <c r="R26" i="10" l="1"/>
  <c r="P23" i="10"/>
  <c r="Q26" i="10"/>
  <c r="S26" i="10" s="1"/>
  <c r="R23" i="10"/>
  <c r="P26" i="10"/>
  <c r="Q23" i="10"/>
  <c r="S23" i="10" s="1"/>
  <c r="N30" i="10" l="1"/>
  <c r="M30" i="10"/>
  <c r="K30" i="10"/>
  <c r="J30" i="10"/>
  <c r="R30" i="10" l="1"/>
  <c r="Q30" i="10"/>
  <c r="S30" i="10" s="1"/>
  <c r="P30" i="10"/>
  <c r="Q15" i="10" l="1"/>
  <c r="S15" i="10" s="1"/>
  <c r="R15" i="10"/>
  <c r="P15" i="10"/>
  <c r="N22" i="10" l="1"/>
  <c r="M22" i="10"/>
  <c r="K22" i="10"/>
  <c r="J22" i="10"/>
  <c r="Q22" i="10" l="1"/>
  <c r="S22" i="10" s="1"/>
  <c r="R22" i="10"/>
  <c r="P22" i="10"/>
  <c r="N25" i="10"/>
  <c r="M25" i="10"/>
  <c r="K25" i="10"/>
  <c r="J25" i="10"/>
  <c r="N17" i="10"/>
  <c r="M17" i="10"/>
  <c r="K17" i="10"/>
  <c r="J17" i="10"/>
  <c r="J32" i="10" s="1"/>
  <c r="M32" i="10" l="1"/>
  <c r="N32" i="10"/>
  <c r="K32" i="10"/>
  <c r="R25" i="10"/>
  <c r="R17" i="10"/>
  <c r="Q17" i="10"/>
  <c r="S17" i="10" s="1"/>
  <c r="Q25" i="10"/>
  <c r="S25" i="10" s="1"/>
  <c r="P25" i="10"/>
  <c r="P17" i="10"/>
  <c r="O32" i="10" l="1"/>
  <c r="S32" i="10" l="1"/>
  <c r="R32" i="10"/>
  <c r="P32" i="10"/>
  <c r="Q32" i="10"/>
</calcChain>
</file>

<file path=xl/sharedStrings.xml><?xml version="1.0" encoding="utf-8"?>
<sst xmlns="http://schemas.openxmlformats.org/spreadsheetml/2006/main" count="133" uniqueCount="80">
  <si>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</si>
  <si>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</si>
  <si>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</si>
  <si>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</si>
  <si>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</si>
  <si>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</si>
  <si>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</si>
  <si>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</si>
  <si>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</si>
  <si>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</si>
  <si>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</si>
  <si>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</si>
  <si>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</si>
  <si>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</si>
  <si>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</si>
  <si>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</si>
  <si>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</si>
  <si>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</si>
  <si>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</si>
  <si>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</si>
  <si>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</si>
  <si>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</si>
  <si>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</si>
  <si>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</si>
  <si>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</si>
  <si>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</si>
  <si>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</si>
  <si>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</si>
  <si>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</si>
  <si>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</si>
  <si>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</si>
  <si>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</si>
  <si>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</si>
  <si>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</si>
  <si>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</si>
  <si>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</si>
  <si>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</si>
  <si>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</si>
  <si>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DIAZ CASTELLANOS, GINA LISBETH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</si>
  <si>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</si>
  <si>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</si>
  <si>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</si>
  <si>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</si>
  <si>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</si>
  <si>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</si>
  <si>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</si>
  <si>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DELGADO CARABALLO, LEONIDAS</t>
  </si>
  <si>
    <t>SUERO CONTRERAS, JUNIOR</t>
  </si>
  <si>
    <t>MEJIA PLASENCIA, ROBERT</t>
  </si>
  <si>
    <t>DIAZ ABREU, MARCIA JOSEFINA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</si>
  <si>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</si>
  <si>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</si>
  <si>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</si>
  <si>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</si>
  <si>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</si>
  <si>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</si>
  <si>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</si>
  <si>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</si>
  <si>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</si>
  <si>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</si>
  <si>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</si>
  <si>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Secc. Registro, Control y Nomina</t>
  </si>
  <si>
    <t>Encargado</t>
  </si>
  <si>
    <t>Sueldo Neto (RD$)</t>
  </si>
  <si>
    <t>TECNICO ADMINISTRATIVO</t>
  </si>
  <si>
    <t>DIR. ESTRATEGIA EN ATEN. TRATAMIENTO</t>
  </si>
  <si>
    <t>TECNICO</t>
  </si>
  <si>
    <t>RODRIGUEZ RIVAS, RUTH</t>
  </si>
  <si>
    <t>RAMOS PEÑA, ELAINE NICOLEE</t>
  </si>
  <si>
    <t>DIVISION DE CONTABILIDAD</t>
  </si>
  <si>
    <t>MARTINEZ MALDONADO, KATHERINE</t>
  </si>
  <si>
    <t>ANALISTA DE PROYECTOS</t>
  </si>
  <si>
    <t>JIMENEZ SANTANA, JASMEL AIMEEE</t>
  </si>
  <si>
    <t xml:space="preserve">COORDINADOR DE PREVENCION </t>
  </si>
  <si>
    <t>ABREU PAREDES, DELNY YISLAIDY</t>
  </si>
  <si>
    <t>DIR. ESTRATEGIA EN PREV DE DROGAS</t>
  </si>
  <si>
    <t>SUERO ROCHE, JESUS ANTONIO</t>
  </si>
  <si>
    <t>MAÑON AQUINO, MARIEL PATRICIA</t>
  </si>
  <si>
    <t>Correspondiente al mes de Enero del año 2025</t>
  </si>
  <si>
    <t>Fecha: 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</si>
</sst>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1248104</xdr:colOff>
      <xdr:row>1</xdr:row>
      <xdr:rowOff>78827</xdr:rowOff>
    </xdr:from>
    <xdr:to>
      <xdr:col>2</xdr:col>
      <xdr:colOff>548177</xdr:colOff>
      <xdr:row>6</xdr:row>
      <xdr:rowOff>113748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414" y="243051"/>
          <a:ext cx="11131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5"/>
  <sheetViews>
    <sheetView tabSelected="1" topLeftCell="E1" zoomScale="145" zoomScaleNormal="145" workbookViewId="0">
      <selection activeCell="S9" sqref="S9:S11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8" t="s">
        <v>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x14ac:dyDescent="0.2">
      <c r="A5" s="38" t="s">
        <v>55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x14ac:dyDescent="0.2">
      <c r="A6" s="38" t="s">
        <v>78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79</v>
      </c>
      <c r="T8" s="4"/>
    </row>
    <row r="9" spans="1:20" ht="18.75" customHeight="1" x14ac:dyDescent="0.2">
      <c r="A9" s="39" t="s">
        <v>0</v>
      </c>
      <c r="B9" s="41" t="s">
        <v>1</v>
      </c>
      <c r="C9" s="41" t="s">
        <v>5</v>
      </c>
      <c r="D9" s="41" t="s">
        <v>6</v>
      </c>
      <c r="E9" s="33"/>
      <c r="F9" s="11"/>
      <c r="G9" s="43" t="s">
        <v>29</v>
      </c>
      <c r="H9" s="45" t="s">
        <v>2</v>
      </c>
      <c r="I9" s="45" t="s">
        <v>30</v>
      </c>
      <c r="J9" s="47" t="s">
        <v>3</v>
      </c>
      <c r="K9" s="47"/>
      <c r="L9" s="47"/>
      <c r="M9" s="47"/>
      <c r="N9" s="47"/>
      <c r="O9" s="47"/>
      <c r="P9" s="48"/>
      <c r="Q9" s="49" t="s">
        <v>4</v>
      </c>
      <c r="R9" s="50"/>
      <c r="S9" s="51" t="s">
        <v>63</v>
      </c>
      <c r="T9" s="53" t="s">
        <v>21</v>
      </c>
    </row>
    <row r="10" spans="1:20" ht="19.5" customHeight="1" x14ac:dyDescent="0.2">
      <c r="A10" s="40"/>
      <c r="B10" s="42"/>
      <c r="C10" s="42"/>
      <c r="D10" s="42"/>
      <c r="E10" s="34" t="s">
        <v>42</v>
      </c>
      <c r="F10" s="12" t="s">
        <v>22</v>
      </c>
      <c r="G10" s="44"/>
      <c r="H10" s="46"/>
      <c r="I10" s="46"/>
      <c r="J10" s="55" t="s">
        <v>7</v>
      </c>
      <c r="K10" s="55"/>
      <c r="L10" s="46" t="s">
        <v>19</v>
      </c>
      <c r="M10" s="56" t="s">
        <v>8</v>
      </c>
      <c r="N10" s="55"/>
      <c r="O10" s="58" t="s">
        <v>9</v>
      </c>
      <c r="P10" s="60" t="s">
        <v>31</v>
      </c>
      <c r="Q10" s="61" t="s">
        <v>32</v>
      </c>
      <c r="R10" s="61" t="s">
        <v>33</v>
      </c>
      <c r="S10" s="52"/>
      <c r="T10" s="54"/>
    </row>
    <row r="11" spans="1:20" ht="22.5" x14ac:dyDescent="0.2">
      <c r="A11" s="40"/>
      <c r="B11" s="42"/>
      <c r="C11" s="63"/>
      <c r="D11" s="63"/>
      <c r="E11" s="35"/>
      <c r="F11" s="12"/>
      <c r="G11" s="44"/>
      <c r="H11" s="46"/>
      <c r="I11" s="46"/>
      <c r="J11" s="13" t="s">
        <v>10</v>
      </c>
      <c r="K11" s="14" t="s">
        <v>11</v>
      </c>
      <c r="L11" s="46"/>
      <c r="M11" s="13" t="s">
        <v>12</v>
      </c>
      <c r="N11" s="14" t="s">
        <v>13</v>
      </c>
      <c r="O11" s="59"/>
      <c r="P11" s="60"/>
      <c r="Q11" s="62"/>
      <c r="R11" s="62"/>
      <c r="S11" s="52"/>
      <c r="T11" s="54"/>
    </row>
    <row r="12" spans="1:20" s="2" customFormat="1" x14ac:dyDescent="0.2">
      <c r="A12" s="15">
        <v>1</v>
      </c>
      <c r="B12" s="10" t="s">
        <v>45</v>
      </c>
      <c r="C12" s="16" t="s">
        <v>40</v>
      </c>
      <c r="D12" s="17" t="s">
        <v>14</v>
      </c>
      <c r="E12" s="36" t="s">
        <v>43</v>
      </c>
      <c r="F12" s="18" t="s">
        <v>56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58</v>
      </c>
      <c r="C13" s="16" t="s">
        <v>40</v>
      </c>
      <c r="D13" s="17" t="s">
        <v>41</v>
      </c>
      <c r="E13" s="36" t="s">
        <v>59</v>
      </c>
      <c r="F13" s="18" t="s">
        <v>56</v>
      </c>
      <c r="G13" s="19">
        <v>40000</v>
      </c>
      <c r="H13" s="19">
        <v>442.65</v>
      </c>
      <c r="I13" s="20">
        <v>25</v>
      </c>
      <c r="J13" s="24">
        <f t="shared" ref="J13:J14" si="0">(G13*2.87%)</f>
        <v>1148</v>
      </c>
      <c r="K13" s="20">
        <f t="shared" ref="K13:K14" si="1">(G13*7.1%)</f>
        <v>2839.9999999999995</v>
      </c>
      <c r="L13" s="21">
        <v>440</v>
      </c>
      <c r="M13" s="25">
        <f t="shared" ref="M13:M14" si="2">(G13*3.04%)</f>
        <v>1216</v>
      </c>
      <c r="N13" s="20">
        <f t="shared" ref="N13:N14" si="3">(G13*7.09%)</f>
        <v>2836</v>
      </c>
      <c r="O13" s="19"/>
      <c r="P13" s="20">
        <f t="shared" ref="P13:P14" si="4">SUM(J13+K13+L13+M13+N13+O13)</f>
        <v>8480</v>
      </c>
      <c r="Q13" s="20">
        <f t="shared" ref="Q13:Q14" si="5">SUM(H13+I13+J13+M13+O13)</f>
        <v>2831.65</v>
      </c>
      <c r="R13" s="20">
        <f t="shared" ref="R13:R14" si="6">SUM(K13+L13+N13)</f>
        <v>6116</v>
      </c>
      <c r="S13" s="20">
        <f t="shared" ref="S13:S14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60</v>
      </c>
      <c r="E14" s="36" t="s">
        <v>43</v>
      </c>
      <c r="F14" s="18" t="s">
        <v>56</v>
      </c>
      <c r="G14" s="19">
        <v>60000</v>
      </c>
      <c r="H14" s="19">
        <v>3486.68</v>
      </c>
      <c r="I14" s="20">
        <v>25</v>
      </c>
      <c r="J14" s="24">
        <f t="shared" si="0"/>
        <v>1722</v>
      </c>
      <c r="K14" s="20">
        <f t="shared" si="1"/>
        <v>4260</v>
      </c>
      <c r="L14" s="21">
        <v>660</v>
      </c>
      <c r="M14" s="22">
        <f t="shared" si="2"/>
        <v>1824</v>
      </c>
      <c r="N14" s="20">
        <f t="shared" si="3"/>
        <v>4254</v>
      </c>
      <c r="O14" s="19"/>
      <c r="P14" s="20">
        <f t="shared" si="4"/>
        <v>12720</v>
      </c>
      <c r="Q14" s="20">
        <f t="shared" si="5"/>
        <v>7057.68</v>
      </c>
      <c r="R14" s="20">
        <f t="shared" si="6"/>
        <v>9174</v>
      </c>
      <c r="S14" s="20">
        <f t="shared" si="7"/>
        <v>52942.32</v>
      </c>
      <c r="T14" s="23">
        <v>111</v>
      </c>
    </row>
    <row r="15" spans="1:20" s="2" customFormat="1" x14ac:dyDescent="0.2">
      <c r="A15" s="15">
        <v>4</v>
      </c>
      <c r="B15" s="10" t="s">
        <v>34</v>
      </c>
      <c r="C15" s="16" t="s">
        <v>26</v>
      </c>
      <c r="D15" s="17" t="s">
        <v>60</v>
      </c>
      <c r="E15" s="36" t="s">
        <v>44</v>
      </c>
      <c r="F15" s="18" t="s">
        <v>56</v>
      </c>
      <c r="G15" s="19">
        <v>60000</v>
      </c>
      <c r="H15" s="19">
        <v>3486.68</v>
      </c>
      <c r="I15" s="20">
        <v>25</v>
      </c>
      <c r="J15" s="24">
        <f t="shared" ref="J15" si="8">(G15*2.87%)</f>
        <v>1722</v>
      </c>
      <c r="K15" s="20">
        <f t="shared" ref="K15" si="9">(G15*7.1%)</f>
        <v>4260</v>
      </c>
      <c r="L15" s="21">
        <v>660</v>
      </c>
      <c r="M15" s="22">
        <f t="shared" ref="M15" si="10">(G15*3.04%)</f>
        <v>1824</v>
      </c>
      <c r="N15" s="20">
        <f t="shared" ref="N15" si="11">(G15*7.09%)</f>
        <v>4254</v>
      </c>
      <c r="O15" s="19"/>
      <c r="P15" s="20">
        <f t="shared" ref="P15" si="12">SUM(J15+K15+L15+M15+N15+O15)</f>
        <v>12720</v>
      </c>
      <c r="Q15" s="20">
        <f t="shared" ref="Q15" si="13">SUM(H15+I15+J15+M15+O15)</f>
        <v>7057.68</v>
      </c>
      <c r="R15" s="20">
        <f t="shared" ref="R15" si="14">SUM(K15+L15+N15)</f>
        <v>9174</v>
      </c>
      <c r="S15" s="20">
        <f t="shared" ref="S15" si="15">SUM(G15-Q15)</f>
        <v>52942.32</v>
      </c>
      <c r="T15" s="23">
        <v>111</v>
      </c>
    </row>
    <row r="16" spans="1:20" s="2" customFormat="1" x14ac:dyDescent="0.2">
      <c r="A16" s="15">
        <v>5</v>
      </c>
      <c r="B16" s="10" t="s">
        <v>76</v>
      </c>
      <c r="C16" s="16" t="s">
        <v>26</v>
      </c>
      <c r="D16" s="17" t="s">
        <v>60</v>
      </c>
      <c r="E16" s="36" t="s">
        <v>43</v>
      </c>
      <c r="F16" s="18" t="s">
        <v>56</v>
      </c>
      <c r="G16" s="19">
        <v>50000</v>
      </c>
      <c r="H16" s="19">
        <v>1854</v>
      </c>
      <c r="I16" s="20">
        <v>25</v>
      </c>
      <c r="J16" s="24">
        <f>(G16*2.87%)</f>
        <v>1435</v>
      </c>
      <c r="K16" s="20">
        <f>(G16*7.1%)</f>
        <v>3549.9999999999995</v>
      </c>
      <c r="L16" s="21">
        <v>550</v>
      </c>
      <c r="M16" s="22">
        <f>(G16*3.04%)</f>
        <v>1520</v>
      </c>
      <c r="N16" s="20">
        <f>(G16*7.09%)</f>
        <v>3545.0000000000005</v>
      </c>
      <c r="O16" s="19"/>
      <c r="P16" s="20">
        <f>SUM(J16+K16+L16+M16+N16+O16)</f>
        <v>10600</v>
      </c>
      <c r="Q16" s="20">
        <f>SUM(H16+I16+J16+M16+O16)</f>
        <v>4834</v>
      </c>
      <c r="R16" s="20">
        <f>SUM(K16+L16+N16)</f>
        <v>7645</v>
      </c>
      <c r="S16" s="20">
        <f>SUM(G16-Q16)</f>
        <v>45166</v>
      </c>
      <c r="T16" s="23">
        <v>111</v>
      </c>
    </row>
    <row r="17" spans="1:20" x14ac:dyDescent="0.2">
      <c r="A17" s="15">
        <v>6</v>
      </c>
      <c r="B17" s="10" t="s">
        <v>27</v>
      </c>
      <c r="C17" s="16" t="s">
        <v>28</v>
      </c>
      <c r="D17" s="17" t="s">
        <v>24</v>
      </c>
      <c r="E17" s="36" t="s">
        <v>43</v>
      </c>
      <c r="F17" s="18" t="s">
        <v>56</v>
      </c>
      <c r="G17" s="19">
        <v>80000</v>
      </c>
      <c r="H17" s="19">
        <v>7400.87</v>
      </c>
      <c r="I17" s="20">
        <v>25</v>
      </c>
      <c r="J17" s="24">
        <f t="shared" ref="J17:J19" si="16">(G17*2.87%)</f>
        <v>2296</v>
      </c>
      <c r="K17" s="20">
        <f t="shared" ref="K17:K19" si="17">(G17*7.1%)</f>
        <v>5679.9999999999991</v>
      </c>
      <c r="L17" s="21">
        <v>715.55</v>
      </c>
      <c r="M17" s="22">
        <f t="shared" ref="M17:M19" si="18">(G17*3.04%)</f>
        <v>2432</v>
      </c>
      <c r="N17" s="20">
        <f t="shared" ref="N17:N19" si="19">(G17*7.09%)</f>
        <v>5672</v>
      </c>
      <c r="O17" s="19"/>
      <c r="P17" s="20">
        <f t="shared" ref="P17:P19" si="20">SUM(J17+K17+L17+M17+N17+O17)</f>
        <v>16795.55</v>
      </c>
      <c r="Q17" s="20">
        <f t="shared" ref="Q17:Q19" si="21">SUM(H17+I17+J17+M17+O17)</f>
        <v>12153.869999999999</v>
      </c>
      <c r="R17" s="20">
        <f t="shared" ref="R17:R19" si="22">SUM(K17+L17+N17)</f>
        <v>12067.55</v>
      </c>
      <c r="S17" s="20">
        <f t="shared" ref="S17:S19" si="23">SUM(G17-Q17)</f>
        <v>67846.13</v>
      </c>
      <c r="T17" s="23">
        <v>111</v>
      </c>
    </row>
    <row r="18" spans="1:20" s="2" customFormat="1" x14ac:dyDescent="0.2">
      <c r="A18" s="15">
        <v>7</v>
      </c>
      <c r="B18" s="10" t="s">
        <v>74</v>
      </c>
      <c r="C18" s="16" t="s">
        <v>50</v>
      </c>
      <c r="D18" s="17" t="s">
        <v>64</v>
      </c>
      <c r="E18" s="36" t="s">
        <v>44</v>
      </c>
      <c r="F18" s="18" t="s">
        <v>56</v>
      </c>
      <c r="G18" s="19">
        <v>45000</v>
      </c>
      <c r="H18" s="19">
        <v>1148.33</v>
      </c>
      <c r="I18" s="20">
        <v>25</v>
      </c>
      <c r="J18" s="24">
        <f>(G18*2.87%)</f>
        <v>1291.5</v>
      </c>
      <c r="K18" s="20">
        <f>(G18*7.1%)</f>
        <v>3194.9999999999995</v>
      </c>
      <c r="L18" s="21">
        <v>495</v>
      </c>
      <c r="M18" s="25">
        <f>(G18*3.04%)</f>
        <v>1368</v>
      </c>
      <c r="N18" s="20">
        <f>(G18*7.09%)</f>
        <v>3190.5</v>
      </c>
      <c r="O18" s="19"/>
      <c r="P18" s="20">
        <f>SUM(J18+K18+L18+M18+N18+O18)</f>
        <v>9540</v>
      </c>
      <c r="Q18" s="20">
        <f>SUM(H18+I18+J18+M18+O18)</f>
        <v>3832.83</v>
      </c>
      <c r="R18" s="20">
        <f>SUM(K18+L18+N18)</f>
        <v>6880.5</v>
      </c>
      <c r="S18" s="20">
        <f>SUM(G18-Q18)</f>
        <v>41167.17</v>
      </c>
      <c r="T18" s="23">
        <v>111</v>
      </c>
    </row>
    <row r="19" spans="1:20" s="2" customFormat="1" x14ac:dyDescent="0.2">
      <c r="A19" s="15">
        <v>8</v>
      </c>
      <c r="B19" s="10" t="s">
        <v>68</v>
      </c>
      <c r="C19" s="16" t="s">
        <v>69</v>
      </c>
      <c r="D19" s="17" t="s">
        <v>51</v>
      </c>
      <c r="E19" s="36" t="s">
        <v>44</v>
      </c>
      <c r="F19" s="18" t="s">
        <v>56</v>
      </c>
      <c r="G19" s="19">
        <v>35000</v>
      </c>
      <c r="H19" s="19">
        <v>0</v>
      </c>
      <c r="I19" s="20">
        <v>25</v>
      </c>
      <c r="J19" s="24">
        <f t="shared" si="16"/>
        <v>1004.5</v>
      </c>
      <c r="K19" s="20">
        <f t="shared" si="17"/>
        <v>2485</v>
      </c>
      <c r="L19" s="21">
        <v>385</v>
      </c>
      <c r="M19" s="22">
        <f t="shared" si="18"/>
        <v>1064</v>
      </c>
      <c r="N19" s="20">
        <f t="shared" si="19"/>
        <v>2481.5</v>
      </c>
      <c r="O19" s="19"/>
      <c r="P19" s="20">
        <f t="shared" si="20"/>
        <v>7420</v>
      </c>
      <c r="Q19" s="20">
        <f t="shared" si="21"/>
        <v>2093.5</v>
      </c>
      <c r="R19" s="20">
        <f t="shared" si="22"/>
        <v>5351.5</v>
      </c>
      <c r="S19" s="20">
        <f t="shared" si="23"/>
        <v>32906.5</v>
      </c>
      <c r="T19" s="23">
        <v>111</v>
      </c>
    </row>
    <row r="20" spans="1:20" x14ac:dyDescent="0.2">
      <c r="A20" s="15">
        <v>9</v>
      </c>
      <c r="B20" s="10" t="s">
        <v>57</v>
      </c>
      <c r="C20" s="16" t="s">
        <v>16</v>
      </c>
      <c r="D20" s="17" t="s">
        <v>24</v>
      </c>
      <c r="E20" s="36" t="s">
        <v>43</v>
      </c>
      <c r="F20" s="18" t="s">
        <v>56</v>
      </c>
      <c r="G20" s="19">
        <v>80000</v>
      </c>
      <c r="H20" s="19">
        <v>7400.87</v>
      </c>
      <c r="I20" s="20">
        <v>25</v>
      </c>
      <c r="J20" s="24">
        <f t="shared" ref="J20" si="24">(G20*2.87%)</f>
        <v>2296</v>
      </c>
      <c r="K20" s="20">
        <f t="shared" ref="K20" si="25">(G20*7.1%)</f>
        <v>5679.9999999999991</v>
      </c>
      <c r="L20" s="21">
        <v>715.55</v>
      </c>
      <c r="M20" s="22">
        <f t="shared" ref="M20" si="26">(G20*3.04%)</f>
        <v>2432</v>
      </c>
      <c r="N20" s="20">
        <f t="shared" ref="N20" si="27">(G20*7.09%)</f>
        <v>5672</v>
      </c>
      <c r="O20" s="19"/>
      <c r="P20" s="20">
        <f t="shared" ref="P20" si="28">SUM(J20+K20+L20+M20+N20+O20)</f>
        <v>16795.55</v>
      </c>
      <c r="Q20" s="20">
        <f t="shared" ref="Q20" si="29">SUM(H20+I20+J20+M20+O20)</f>
        <v>12153.869999999999</v>
      </c>
      <c r="R20" s="20">
        <f t="shared" ref="R20" si="30">SUM(K20+L20+N20)</f>
        <v>12067.55</v>
      </c>
      <c r="S20" s="20">
        <f t="shared" ref="S20" si="31">SUM(G20-Q20)</f>
        <v>67846.13</v>
      </c>
      <c r="T20" s="23">
        <v>111</v>
      </c>
    </row>
    <row r="21" spans="1:20" s="2" customFormat="1" x14ac:dyDescent="0.2">
      <c r="A21" s="15">
        <v>10</v>
      </c>
      <c r="B21" s="10" t="s">
        <v>49</v>
      </c>
      <c r="C21" s="16" t="s">
        <v>15</v>
      </c>
      <c r="D21" s="17" t="s">
        <v>14</v>
      </c>
      <c r="E21" s="36" t="s">
        <v>44</v>
      </c>
      <c r="F21" s="18" t="s">
        <v>56</v>
      </c>
      <c r="G21" s="19">
        <v>45000</v>
      </c>
      <c r="H21" s="19">
        <v>1148.33</v>
      </c>
      <c r="I21" s="20">
        <v>25</v>
      </c>
      <c r="J21" s="24">
        <f>(G21*2.87%)</f>
        <v>1291.5</v>
      </c>
      <c r="K21" s="20">
        <f>(G21*7.1%)</f>
        <v>3194.9999999999995</v>
      </c>
      <c r="L21" s="21">
        <v>495</v>
      </c>
      <c r="M21" s="25">
        <f>(G21*3.04%)</f>
        <v>1368</v>
      </c>
      <c r="N21" s="20">
        <f>(G21*7.09%)</f>
        <v>3190.5</v>
      </c>
      <c r="O21" s="19"/>
      <c r="P21" s="20">
        <f>SUM(J21+K21+L21+M21+N21+O21)</f>
        <v>9540</v>
      </c>
      <c r="Q21" s="20">
        <f>SUM(H21+I21+J21+M21+O21)</f>
        <v>3832.83</v>
      </c>
      <c r="R21" s="20">
        <f>SUM(K21+L21+N21)</f>
        <v>6880.5</v>
      </c>
      <c r="S21" s="20">
        <f>SUM(G21-Q21)</f>
        <v>41167.17</v>
      </c>
      <c r="T21" s="23">
        <v>111</v>
      </c>
    </row>
    <row r="22" spans="1:20" s="2" customFormat="1" x14ac:dyDescent="0.2">
      <c r="A22" s="15">
        <v>11</v>
      </c>
      <c r="B22" s="37" t="s">
        <v>37</v>
      </c>
      <c r="C22" s="16" t="s">
        <v>36</v>
      </c>
      <c r="D22" s="17" t="s">
        <v>35</v>
      </c>
      <c r="E22" s="36" t="s">
        <v>44</v>
      </c>
      <c r="F22" s="18" t="s">
        <v>56</v>
      </c>
      <c r="G22" s="19">
        <v>40000</v>
      </c>
      <c r="H22" s="19">
        <v>442.65</v>
      </c>
      <c r="I22" s="20">
        <v>25</v>
      </c>
      <c r="J22" s="24">
        <f t="shared" ref="J22" si="32">(G22*2.87%)</f>
        <v>1148</v>
      </c>
      <c r="K22" s="20">
        <f t="shared" ref="K22" si="33">(G22*7.1%)</f>
        <v>2839.9999999999995</v>
      </c>
      <c r="L22" s="21">
        <v>440</v>
      </c>
      <c r="M22" s="25">
        <f t="shared" ref="M22" si="34">(G22*3.04%)</f>
        <v>1216</v>
      </c>
      <c r="N22" s="20">
        <f t="shared" ref="N22" si="35">(G22*7.09%)</f>
        <v>2836</v>
      </c>
      <c r="O22" s="19"/>
      <c r="P22" s="20">
        <f t="shared" ref="P22" si="36">SUM(J22+K22+L22+M22+N22+O22)</f>
        <v>8480</v>
      </c>
      <c r="Q22" s="20">
        <f t="shared" ref="Q22" si="37">SUM(H22+I22+J22+M22+O22)</f>
        <v>2831.65</v>
      </c>
      <c r="R22" s="20">
        <f t="shared" ref="R22" si="38">SUM(K22+L22+N22)</f>
        <v>6116</v>
      </c>
      <c r="S22" s="20">
        <f t="shared" ref="S22" si="39">SUM(G22-Q22)</f>
        <v>37168.35</v>
      </c>
      <c r="T22" s="23">
        <v>111</v>
      </c>
    </row>
    <row r="23" spans="1:20" s="2" customFormat="1" x14ac:dyDescent="0.2">
      <c r="A23" s="15">
        <v>12</v>
      </c>
      <c r="B23" s="37" t="s">
        <v>47</v>
      </c>
      <c r="C23" s="16" t="s">
        <v>36</v>
      </c>
      <c r="D23" s="17" t="s">
        <v>14</v>
      </c>
      <c r="E23" s="36" t="s">
        <v>43</v>
      </c>
      <c r="F23" s="18" t="s">
        <v>56</v>
      </c>
      <c r="G23" s="19">
        <v>40000</v>
      </c>
      <c r="H23" s="19">
        <v>442.65</v>
      </c>
      <c r="I23" s="20">
        <v>25</v>
      </c>
      <c r="J23" s="24">
        <f t="shared" ref="J23" si="40">(G23*2.87%)</f>
        <v>1148</v>
      </c>
      <c r="K23" s="20">
        <f t="shared" ref="K23" si="41">(G23*7.1%)</f>
        <v>2839.9999999999995</v>
      </c>
      <c r="L23" s="21">
        <v>440</v>
      </c>
      <c r="M23" s="25">
        <f t="shared" ref="M23" si="42">(G23*3.04%)</f>
        <v>1216</v>
      </c>
      <c r="N23" s="20">
        <f t="shared" ref="N23" si="43">(G23*7.09%)</f>
        <v>2836</v>
      </c>
      <c r="O23" s="19"/>
      <c r="P23" s="20">
        <f t="shared" ref="P23" si="44">SUM(J23+K23+L23+M23+N23+O23)</f>
        <v>8480</v>
      </c>
      <c r="Q23" s="20">
        <f t="shared" ref="Q23" si="45">SUM(H23+I23+J23+M23+O23)</f>
        <v>2831.65</v>
      </c>
      <c r="R23" s="20">
        <f t="shared" ref="R23" si="46">SUM(K23+L23+N23)</f>
        <v>6116</v>
      </c>
      <c r="S23" s="20">
        <f t="shared" ref="S23" si="47">SUM(G23-Q23)</f>
        <v>37168.35</v>
      </c>
      <c r="T23" s="23">
        <v>111</v>
      </c>
    </row>
    <row r="24" spans="1:20" s="2" customFormat="1" x14ac:dyDescent="0.2">
      <c r="A24" s="15">
        <v>13</v>
      </c>
      <c r="B24" s="37" t="s">
        <v>77</v>
      </c>
      <c r="C24" s="16" t="s">
        <v>75</v>
      </c>
      <c r="D24" s="17" t="s">
        <v>35</v>
      </c>
      <c r="E24" s="36" t="s">
        <v>44</v>
      </c>
      <c r="F24" s="18" t="s">
        <v>56</v>
      </c>
      <c r="G24" s="19">
        <v>50000</v>
      </c>
      <c r="H24" s="19">
        <v>1854</v>
      </c>
      <c r="I24" s="20">
        <v>25</v>
      </c>
      <c r="J24" s="24">
        <f>(G24*2.87%)</f>
        <v>1435</v>
      </c>
      <c r="K24" s="20">
        <f>(G24*7.1%)</f>
        <v>3549.9999999999995</v>
      </c>
      <c r="L24" s="21">
        <v>550</v>
      </c>
      <c r="M24" s="22">
        <f>(G24*3.04%)</f>
        <v>1520</v>
      </c>
      <c r="N24" s="20">
        <f>(G24*7.09%)</f>
        <v>3545.0000000000005</v>
      </c>
      <c r="O24" s="19"/>
      <c r="P24" s="20">
        <f>SUM(J24+K24+L24+M24+N24+O24)</f>
        <v>10600</v>
      </c>
      <c r="Q24" s="20">
        <f>SUM(H24+I24+J24+M24+O24)</f>
        <v>4834</v>
      </c>
      <c r="R24" s="20">
        <f>SUM(K24+L24+N24)</f>
        <v>7645</v>
      </c>
      <c r="S24" s="20">
        <f>SUM(G24-Q24)</f>
        <v>45166</v>
      </c>
      <c r="T24" s="23">
        <v>111</v>
      </c>
    </row>
    <row r="25" spans="1:20" x14ac:dyDescent="0.2">
      <c r="A25" s="15">
        <v>14</v>
      </c>
      <c r="B25" s="10" t="s">
        <v>38</v>
      </c>
      <c r="C25" s="16" t="s">
        <v>75</v>
      </c>
      <c r="D25" s="17" t="s">
        <v>35</v>
      </c>
      <c r="E25" s="36" t="s">
        <v>44</v>
      </c>
      <c r="F25" s="18" t="s">
        <v>56</v>
      </c>
      <c r="G25" s="19">
        <v>70000</v>
      </c>
      <c r="H25" s="19">
        <v>5368.48</v>
      </c>
      <c r="I25" s="20">
        <v>25</v>
      </c>
      <c r="J25" s="24">
        <f t="shared" ref="J25" si="48">(G25*2.87%)</f>
        <v>2009</v>
      </c>
      <c r="K25" s="20">
        <f t="shared" ref="K25" si="49">(G25*7.1%)</f>
        <v>4970</v>
      </c>
      <c r="L25" s="21">
        <v>660</v>
      </c>
      <c r="M25" s="22">
        <f t="shared" ref="M25" si="50">(G25*3.04%)</f>
        <v>2128</v>
      </c>
      <c r="N25" s="20">
        <f t="shared" ref="N25" si="51">(G25*7.09%)</f>
        <v>4963</v>
      </c>
      <c r="O25" s="19"/>
      <c r="P25" s="20">
        <f t="shared" ref="P25" si="52">SUM(J25+K25+L25+M25+N25+O25)</f>
        <v>14730</v>
      </c>
      <c r="Q25" s="20">
        <f t="shared" ref="Q25" si="53">SUM(H25+I25+J25+M25+O25)</f>
        <v>9530.48</v>
      </c>
      <c r="R25" s="20">
        <f t="shared" ref="R25" si="54">SUM(K25+L25+N25)</f>
        <v>10593</v>
      </c>
      <c r="S25" s="20">
        <f t="shared" ref="S25" si="55">SUM(G25-Q25)</f>
        <v>60469.520000000004</v>
      </c>
      <c r="T25" s="23">
        <v>111</v>
      </c>
    </row>
    <row r="26" spans="1:20" s="2" customFormat="1" x14ac:dyDescent="0.2">
      <c r="A26" s="15">
        <v>15</v>
      </c>
      <c r="B26" s="10" t="s">
        <v>48</v>
      </c>
      <c r="C26" s="16" t="s">
        <v>75</v>
      </c>
      <c r="D26" s="17" t="s">
        <v>35</v>
      </c>
      <c r="E26" s="36" t="s">
        <v>43</v>
      </c>
      <c r="F26" s="18" t="s">
        <v>56</v>
      </c>
      <c r="G26" s="19">
        <v>50000</v>
      </c>
      <c r="H26" s="19">
        <v>1854</v>
      </c>
      <c r="I26" s="20">
        <v>25</v>
      </c>
      <c r="J26" s="24">
        <f>(G26*2.87%)</f>
        <v>1435</v>
      </c>
      <c r="K26" s="20">
        <f>(G26*7.1%)</f>
        <v>3549.9999999999995</v>
      </c>
      <c r="L26" s="21">
        <v>550</v>
      </c>
      <c r="M26" s="22">
        <f>(G26*3.04%)</f>
        <v>1520</v>
      </c>
      <c r="N26" s="20">
        <f>(G26*7.09%)</f>
        <v>3545.0000000000005</v>
      </c>
      <c r="O26" s="19"/>
      <c r="P26" s="20">
        <f>SUM(J26+K26+L26+M26+N26+O26)</f>
        <v>10600</v>
      </c>
      <c r="Q26" s="20">
        <f>SUM(H26+I26+J26+M26+O26)</f>
        <v>4834</v>
      </c>
      <c r="R26" s="20">
        <f>SUM(K26+L26+N26)</f>
        <v>7645</v>
      </c>
      <c r="S26" s="20">
        <f>SUM(G26-Q26)</f>
        <v>45166</v>
      </c>
      <c r="T26" s="23">
        <v>111</v>
      </c>
    </row>
    <row r="27" spans="1:20" s="2" customFormat="1" x14ac:dyDescent="0.2">
      <c r="A27" s="15">
        <v>16</v>
      </c>
      <c r="B27" s="10" t="s">
        <v>72</v>
      </c>
      <c r="C27" s="16" t="s">
        <v>75</v>
      </c>
      <c r="D27" s="17" t="s">
        <v>73</v>
      </c>
      <c r="E27" s="36" t="s">
        <v>44</v>
      </c>
      <c r="F27" s="18" t="s">
        <v>56</v>
      </c>
      <c r="G27" s="19">
        <v>60000</v>
      </c>
      <c r="H27" s="19">
        <v>3486.68</v>
      </c>
      <c r="I27" s="20">
        <v>25</v>
      </c>
      <c r="J27" s="24">
        <f t="shared" ref="J27" si="56">(G27*2.87%)</f>
        <v>1722</v>
      </c>
      <c r="K27" s="20">
        <f t="shared" ref="K27" si="57">(G27*7.1%)</f>
        <v>4260</v>
      </c>
      <c r="L27" s="21">
        <v>660</v>
      </c>
      <c r="M27" s="22">
        <f t="shared" ref="M27" si="58">(G27*3.04%)</f>
        <v>1824</v>
      </c>
      <c r="N27" s="20">
        <f t="shared" ref="N27" si="59">(G27*7.09%)</f>
        <v>4254</v>
      </c>
      <c r="O27" s="19"/>
      <c r="P27" s="20">
        <f t="shared" ref="P27" si="60">SUM(J27+K27+L27+M27+N27+O27)</f>
        <v>12720</v>
      </c>
      <c r="Q27" s="20">
        <f t="shared" ref="Q27" si="61">SUM(H27+I27+J27+M27+O27)</f>
        <v>7057.68</v>
      </c>
      <c r="R27" s="20">
        <f t="shared" ref="R27" si="62">SUM(K27+L27+N27)</f>
        <v>9174</v>
      </c>
      <c r="S27" s="20">
        <f t="shared" ref="S27" si="63">SUM(G27-Q27)</f>
        <v>52942.32</v>
      </c>
      <c r="T27" s="23">
        <v>111</v>
      </c>
    </row>
    <row r="28" spans="1:20" s="2" customFormat="1" x14ac:dyDescent="0.2">
      <c r="A28" s="15">
        <v>17</v>
      </c>
      <c r="B28" s="10" t="s">
        <v>67</v>
      </c>
      <c r="C28" s="16" t="s">
        <v>65</v>
      </c>
      <c r="D28" s="17" t="s">
        <v>66</v>
      </c>
      <c r="E28" s="36" t="s">
        <v>44</v>
      </c>
      <c r="F28" s="18" t="s">
        <v>56</v>
      </c>
      <c r="G28" s="19">
        <v>45000</v>
      </c>
      <c r="H28" s="19">
        <v>1148.33</v>
      </c>
      <c r="I28" s="20">
        <v>25</v>
      </c>
      <c r="J28" s="24">
        <f t="shared" ref="J28:J29" si="64">(G28*2.87%)</f>
        <v>1291.5</v>
      </c>
      <c r="K28" s="20">
        <f t="shared" ref="K28:K29" si="65">(G28*7.1%)</f>
        <v>3194.9999999999995</v>
      </c>
      <c r="L28" s="21">
        <v>495</v>
      </c>
      <c r="M28" s="25">
        <f t="shared" ref="M28:M29" si="66">(G28*3.04%)</f>
        <v>1368</v>
      </c>
      <c r="N28" s="20">
        <f t="shared" ref="N28:N29" si="67">(G28*7.09%)</f>
        <v>3190.5</v>
      </c>
      <c r="O28" s="19"/>
      <c r="P28" s="20">
        <f t="shared" ref="P28:P29" si="68">SUM(J28+K28+L28+M28+N28+O28)</f>
        <v>9540</v>
      </c>
      <c r="Q28" s="20">
        <f t="shared" ref="Q28:Q29" si="69">SUM(H28+I28+J28+M28+O28)</f>
        <v>3832.83</v>
      </c>
      <c r="R28" s="20">
        <f t="shared" ref="R28:R29" si="70">SUM(K28+L28+N28)</f>
        <v>6880.5</v>
      </c>
      <c r="S28" s="20">
        <f t="shared" ref="S28:S29" si="71">SUM(G28-Q28)</f>
        <v>41167.17</v>
      </c>
      <c r="T28" s="23">
        <v>111</v>
      </c>
    </row>
    <row r="29" spans="1:20" s="2" customFormat="1" x14ac:dyDescent="0.2">
      <c r="A29" s="15">
        <v>18</v>
      </c>
      <c r="B29" s="10" t="s">
        <v>70</v>
      </c>
      <c r="C29" s="16" t="s">
        <v>65</v>
      </c>
      <c r="D29" s="17" t="s">
        <v>71</v>
      </c>
      <c r="E29" s="36" t="s">
        <v>44</v>
      </c>
      <c r="F29" s="18" t="s">
        <v>56</v>
      </c>
      <c r="G29" s="19">
        <v>45000</v>
      </c>
      <c r="H29" s="19">
        <v>1148.33</v>
      </c>
      <c r="I29" s="20">
        <v>25</v>
      </c>
      <c r="J29" s="24">
        <f t="shared" si="64"/>
        <v>1291.5</v>
      </c>
      <c r="K29" s="20">
        <f t="shared" si="65"/>
        <v>3194.9999999999995</v>
      </c>
      <c r="L29" s="21">
        <v>495</v>
      </c>
      <c r="M29" s="25">
        <f t="shared" si="66"/>
        <v>1368</v>
      </c>
      <c r="N29" s="20">
        <f t="shared" si="67"/>
        <v>3190.5</v>
      </c>
      <c r="O29" s="19"/>
      <c r="P29" s="20">
        <f t="shared" si="68"/>
        <v>9540</v>
      </c>
      <c r="Q29" s="20">
        <f t="shared" si="69"/>
        <v>3832.83</v>
      </c>
      <c r="R29" s="20">
        <f t="shared" si="70"/>
        <v>6880.5</v>
      </c>
      <c r="S29" s="20">
        <f t="shared" si="71"/>
        <v>41167.17</v>
      </c>
      <c r="T29" s="23">
        <v>111</v>
      </c>
    </row>
    <row r="30" spans="1:20" s="2" customFormat="1" x14ac:dyDescent="0.2">
      <c r="A30" s="15">
        <v>19</v>
      </c>
      <c r="B30" s="10" t="s">
        <v>46</v>
      </c>
      <c r="C30" s="16" t="s">
        <v>39</v>
      </c>
      <c r="D30" s="17" t="s">
        <v>14</v>
      </c>
      <c r="E30" s="36" t="s">
        <v>43</v>
      </c>
      <c r="F30" s="18" t="s">
        <v>56</v>
      </c>
      <c r="G30" s="19">
        <v>45000</v>
      </c>
      <c r="H30" s="19">
        <v>1148.33</v>
      </c>
      <c r="I30" s="20">
        <v>25</v>
      </c>
      <c r="J30" s="24">
        <f t="shared" ref="J30" si="72">(G30*2.87%)</f>
        <v>1291.5</v>
      </c>
      <c r="K30" s="20">
        <f t="shared" ref="K30" si="73">(G30*7.1%)</f>
        <v>3194.9999999999995</v>
      </c>
      <c r="L30" s="21">
        <v>495</v>
      </c>
      <c r="M30" s="25">
        <f t="shared" ref="M30" si="74">(G30*3.04%)</f>
        <v>1368</v>
      </c>
      <c r="N30" s="20">
        <f t="shared" ref="N30" si="75">(G30*7.09%)</f>
        <v>3190.5</v>
      </c>
      <c r="O30" s="19"/>
      <c r="P30" s="20">
        <f t="shared" ref="P30" si="76">SUM(J30+K30+L30+M30+N30+O30)</f>
        <v>9540</v>
      </c>
      <c r="Q30" s="20">
        <f t="shared" ref="Q30" si="77">SUM(H30+I30+J30+M30+O30)</f>
        <v>3832.83</v>
      </c>
      <c r="R30" s="20">
        <f t="shared" ref="R30" si="78">SUM(K30+L30+N30)</f>
        <v>6880.5</v>
      </c>
      <c r="S30" s="20">
        <f t="shared" ref="S30" si="79">SUM(G30-Q30)</f>
        <v>41167.17</v>
      </c>
      <c r="T30" s="23">
        <v>111</v>
      </c>
    </row>
    <row r="31" spans="1:20" s="2" customFormat="1" x14ac:dyDescent="0.2">
      <c r="A31" s="15">
        <v>20</v>
      </c>
      <c r="B31" s="10" t="s">
        <v>52</v>
      </c>
      <c r="C31" s="16" t="s">
        <v>53</v>
      </c>
      <c r="D31" s="17" t="s">
        <v>54</v>
      </c>
      <c r="E31" s="36" t="s">
        <v>44</v>
      </c>
      <c r="F31" s="18" t="s">
        <v>56</v>
      </c>
      <c r="G31" s="19">
        <v>98000</v>
      </c>
      <c r="H31" s="19">
        <v>11634.92</v>
      </c>
      <c r="I31" s="20">
        <v>25</v>
      </c>
      <c r="J31" s="24">
        <f t="shared" ref="J31" si="80">(G31*2.87%)</f>
        <v>2812.6</v>
      </c>
      <c r="K31" s="20">
        <f t="shared" ref="K31" si="81">(G31*7.1%)</f>
        <v>6957.9999999999991</v>
      </c>
      <c r="L31" s="21">
        <v>593.21</v>
      </c>
      <c r="M31" s="22">
        <f t="shared" ref="M31" si="82">(G31*3.04%)</f>
        <v>2979.2</v>
      </c>
      <c r="N31" s="20">
        <f t="shared" ref="N31" si="83">(G31*7.09%)</f>
        <v>6948.2000000000007</v>
      </c>
      <c r="O31" s="19"/>
      <c r="P31" s="20">
        <f t="shared" ref="P31" si="84">SUM(J31+K31+L31+M31+N31+O31)</f>
        <v>20291.21</v>
      </c>
      <c r="Q31" s="20">
        <f t="shared" ref="Q31" si="85">SUM(H31+I31+J31+M31+O31)</f>
        <v>17451.72</v>
      </c>
      <c r="R31" s="20">
        <f t="shared" ref="R31" si="86">SUM(K31+L31+N31)</f>
        <v>14499.41</v>
      </c>
      <c r="S31" s="20">
        <f t="shared" ref="S31" si="87">SUM(G31-Q31)</f>
        <v>80548.28</v>
      </c>
      <c r="T31" s="23">
        <v>111</v>
      </c>
    </row>
    <row r="32" spans="1:20" x14ac:dyDescent="0.2">
      <c r="A32" s="4"/>
      <c r="B32" s="26" t="s">
        <v>17</v>
      </c>
      <c r="C32" s="27"/>
      <c r="D32" s="28"/>
      <c r="E32" s="28"/>
      <c r="F32" s="28"/>
      <c r="G32" s="29">
        <f>SUM(G12:G31)</f>
        <v>1113000</v>
      </c>
      <c r="H32" s="29">
        <f>SUM(H12:H31)</f>
        <v>61206.159999999996</v>
      </c>
      <c r="I32" s="29">
        <f t="shared" ref="I32:N32" si="88">SUM(I12:I31)</f>
        <v>500</v>
      </c>
      <c r="J32" s="29">
        <f t="shared" si="88"/>
        <v>31943.1</v>
      </c>
      <c r="K32" s="29">
        <f t="shared" si="88"/>
        <v>79023</v>
      </c>
      <c r="L32" s="29">
        <v>11959.53</v>
      </c>
      <c r="M32" s="29">
        <f t="shared" si="88"/>
        <v>33835.199999999997</v>
      </c>
      <c r="N32" s="29">
        <f t="shared" si="88"/>
        <v>78911.7</v>
      </c>
      <c r="O32" s="29">
        <f>SUM(O13:O30)</f>
        <v>0</v>
      </c>
      <c r="P32" s="29">
        <f>SUM(P13:P30)</f>
        <v>198841.1</v>
      </c>
      <c r="Q32" s="29">
        <f>SUM(Q13:Q30)</f>
        <v>99265.86</v>
      </c>
      <c r="R32" s="29">
        <f>SUM(R13:R30)</f>
        <v>143287.1</v>
      </c>
      <c r="S32" s="29">
        <f>SUM(S13:S30)</f>
        <v>840734.14</v>
      </c>
      <c r="T32" s="30"/>
    </row>
    <row r="33" spans="1:20" x14ac:dyDescent="0.2">
      <c r="A33" s="4"/>
      <c r="B33" s="4"/>
      <c r="C33" s="4"/>
      <c r="D33" s="4"/>
      <c r="E33" s="4"/>
      <c r="F33" s="4"/>
      <c r="G33" s="6"/>
      <c r="H33" s="6"/>
      <c r="I33" s="7"/>
      <c r="J33" s="8"/>
      <c r="K33" s="6"/>
      <c r="L33" s="6"/>
      <c r="M33" s="8"/>
      <c r="N33" s="6"/>
      <c r="O33" s="31"/>
      <c r="P33" s="4"/>
      <c r="Q33" s="4"/>
      <c r="R33" s="4"/>
      <c r="S33" s="4"/>
      <c r="T33" s="4"/>
    </row>
    <row r="34" spans="1:20" x14ac:dyDescent="0.2">
      <c r="A34" s="4"/>
      <c r="B34" s="4"/>
      <c r="C34" s="4"/>
      <c r="D34" s="4"/>
      <c r="E34" s="4"/>
      <c r="F34" s="4"/>
      <c r="G34" s="4"/>
      <c r="H34" s="4" t="s">
        <v>18</v>
      </c>
      <c r="I34" s="4"/>
      <c r="J34" s="4"/>
      <c r="K34" s="4"/>
      <c r="L34" s="9"/>
      <c r="M34" s="4"/>
      <c r="N34" s="4"/>
      <c r="O34" s="4"/>
      <c r="P34" s="4"/>
      <c r="Q34" s="4"/>
      <c r="R34" s="4"/>
      <c r="S34" s="4"/>
      <c r="T34" s="4"/>
    </row>
    <row r="35" spans="1:20" x14ac:dyDescent="0.2">
      <c r="A35" s="4"/>
      <c r="B35" s="4"/>
      <c r="C35" s="4"/>
      <c r="D35" s="4"/>
      <c r="E35" s="4"/>
      <c r="F35" s="4"/>
      <c r="G35" s="32"/>
      <c r="H35" s="32"/>
      <c r="I35" s="32"/>
      <c r="J35" s="32"/>
      <c r="K35" s="32"/>
      <c r="L35" s="32"/>
      <c r="M35" s="32"/>
      <c r="N35" s="32"/>
      <c r="O35" s="4"/>
      <c r="P35" s="4"/>
      <c r="Q35" s="4"/>
      <c r="R35" s="4"/>
      <c r="S35" s="4"/>
      <c r="T35" s="4"/>
    </row>
    <row r="36" spans="1:20" ht="15.75" x14ac:dyDescent="0.25">
      <c r="A36" s="57" t="s">
        <v>23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0" ht="15.75" x14ac:dyDescent="0.25">
      <c r="A37" s="57" t="s">
        <v>62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</row>
    <row r="38" spans="1:20" ht="15.75" x14ac:dyDescent="0.25">
      <c r="A38" s="57" t="s">
        <v>61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2"/>
      <c r="C45" s="2"/>
      <c r="D45" s="2"/>
      <c r="F45" s="2"/>
      <c r="G45" s="2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</sheetData>
  <mergeCells count="25">
    <mergeCell ref="A38:T38"/>
    <mergeCell ref="A37:T37"/>
    <mergeCell ref="O10:O11"/>
    <mergeCell ref="P10:P11"/>
    <mergeCell ref="Q10:Q11"/>
    <mergeCell ref="R10:R11"/>
    <mergeCell ref="A36:T36"/>
    <mergeCell ref="D9:D11"/>
    <mergeCell ref="C9:C11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2025-02-07T14:28:54Z</cp:lastPrinted>
  <dcterms:created xsi:type="dcterms:W3CDTF">2013-08-23T15:59:26Z</dcterms:created>
  <dcterms:modified xsi:type="dcterms:W3CDTF">2025-02-07T14:28:58Z</dcterms:modified>
</cp:coreProperties>
</file>