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N27" i="10" l="1"/>
  <c r="M27" i="10"/>
  <c r="K27" i="10"/>
  <c r="R27" i="10" s="1"/>
  <c r="J27" i="10"/>
  <c r="Q27" i="10" s="1"/>
  <c r="S27" i="10" s="1"/>
  <c r="P27" i="10" l="1"/>
  <c r="N20" i="10"/>
  <c r="M20" i="10"/>
  <c r="K20" i="10"/>
  <c r="R20" i="10" s="1"/>
  <c r="J20" i="10"/>
  <c r="Q20" i="10" l="1"/>
  <c r="S20" i="10" s="1"/>
  <c r="P20" i="10"/>
  <c r="N21" i="10"/>
  <c r="M21" i="10"/>
  <c r="K21" i="10"/>
  <c r="J21" i="10"/>
  <c r="Q21" i="10" l="1"/>
  <c r="S21" i="10" s="1"/>
  <c r="R21" i="10"/>
  <c r="P21" i="10"/>
  <c r="I30" i="10"/>
  <c r="H30" i="10"/>
  <c r="G30" i="10"/>
  <c r="N15" i="10"/>
  <c r="M15" i="10"/>
  <c r="K15" i="10"/>
  <c r="J15" i="10"/>
  <c r="N18" i="10" l="1"/>
  <c r="M18" i="10"/>
  <c r="K18" i="10"/>
  <c r="J18" i="10"/>
  <c r="R18" i="10" l="1"/>
  <c r="Q18" i="10"/>
  <c r="S18" i="10" s="1"/>
  <c r="P18" i="10"/>
  <c r="N13" i="10"/>
  <c r="M13" i="10"/>
  <c r="K13" i="10"/>
  <c r="J13" i="10"/>
  <c r="R13" i="10" l="1"/>
  <c r="Q13" i="10"/>
  <c r="S13" i="10" s="1"/>
  <c r="P13" i="10"/>
  <c r="N29" i="10" l="1"/>
  <c r="M29" i="10"/>
  <c r="K29" i="10"/>
  <c r="J29" i="10"/>
  <c r="N12" i="10"/>
  <c r="M12" i="10"/>
  <c r="K12" i="10"/>
  <c r="J12" i="10"/>
  <c r="R12" i="10" l="1"/>
  <c r="Q12" i="10"/>
  <c r="S12" i="10" s="1"/>
  <c r="Q29" i="10"/>
  <c r="S29" i="10" s="1"/>
  <c r="R29" i="10"/>
  <c r="P29" i="10"/>
  <c r="P12" i="10"/>
  <c r="N19" i="10"/>
  <c r="M19" i="10"/>
  <c r="K19" i="10"/>
  <c r="J19" i="10"/>
  <c r="R19" i="10" l="1"/>
  <c r="Q19" i="10"/>
  <c r="S19" i="10" s="1"/>
  <c r="P19" i="10"/>
  <c r="N26" i="10"/>
  <c r="M26" i="10"/>
  <c r="K26" i="10"/>
  <c r="J26" i="10"/>
  <c r="N23" i="10"/>
  <c r="M23" i="10"/>
  <c r="K23" i="10"/>
  <c r="J23" i="10"/>
  <c r="R26" i="10" l="1"/>
  <c r="P23" i="10"/>
  <c r="Q26" i="10"/>
  <c r="S26" i="10" s="1"/>
  <c r="R23" i="10"/>
  <c r="P26" i="10"/>
  <c r="Q23" i="10"/>
  <c r="S23" i="10" s="1"/>
  <c r="N28" i="10" l="1"/>
  <c r="M28" i="10"/>
  <c r="K28" i="10"/>
  <c r="J28" i="10"/>
  <c r="R28" i="10" l="1"/>
  <c r="Q28" i="10"/>
  <c r="S28" i="10" s="1"/>
  <c r="P28" i="10"/>
  <c r="Q15" i="10" l="1"/>
  <c r="S15" i="10" s="1"/>
  <c r="R15" i="10"/>
  <c r="P15" i="10"/>
  <c r="N14" i="10"/>
  <c r="M14" i="10"/>
  <c r="K14" i="10"/>
  <c r="J14" i="10"/>
  <c r="Q14" i="10" l="1"/>
  <c r="S14" i="10" s="1"/>
  <c r="R14" i="10"/>
  <c r="P14" i="10"/>
  <c r="N24" i="10"/>
  <c r="M24" i="10"/>
  <c r="K24" i="10"/>
  <c r="J24" i="10"/>
  <c r="N22" i="10"/>
  <c r="M22" i="10"/>
  <c r="K22" i="10"/>
  <c r="J22" i="10"/>
  <c r="Q24" i="10" l="1"/>
  <c r="S24" i="10" s="1"/>
  <c r="R24" i="10"/>
  <c r="Q22" i="10"/>
  <c r="S22" i="10" s="1"/>
  <c r="R22" i="10"/>
  <c r="P22" i="10"/>
  <c r="P24" i="10"/>
  <c r="N25" i="10"/>
  <c r="M25" i="10"/>
  <c r="K25" i="10"/>
  <c r="J25" i="10"/>
  <c r="N17" i="10"/>
  <c r="M17" i="10"/>
  <c r="K17" i="10"/>
  <c r="J17" i="10"/>
  <c r="N16" i="10"/>
  <c r="M16" i="10"/>
  <c r="K16" i="10"/>
  <c r="J16" i="10"/>
  <c r="J30" i="10" s="1"/>
  <c r="M30" i="10" l="1"/>
  <c r="N30" i="10"/>
  <c r="K30" i="10"/>
  <c r="R25" i="10"/>
  <c r="R17" i="10"/>
  <c r="R16" i="10"/>
  <c r="Q17" i="10"/>
  <c r="S17" i="10" s="1"/>
  <c r="Q25" i="10"/>
  <c r="S25" i="10" s="1"/>
  <c r="P25" i="10"/>
  <c r="Q16" i="10"/>
  <c r="S16" i="10" s="1"/>
  <c r="P17" i="10"/>
  <c r="P16" i="10"/>
  <c r="O30" i="10" l="1"/>
  <c r="S30" i="10" l="1"/>
  <c r="R30" i="10"/>
  <c r="P30" i="10"/>
  <c r="Q30" i="10"/>
</calcChain>
</file>

<file path=xl/sharedStrings.xml><?xml version="1.0" encoding="utf-8"?>
<sst xmlns="http://schemas.openxmlformats.org/spreadsheetml/2006/main" count="123" uniqueCount="77">
  <si>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</si>
  <si>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</si>
  <si>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</si>
  <si>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</si>
  <si>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</si>
  <si>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</si>
  <si>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</si>
  <si>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</si>
  <si>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</si>
  <si>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</si>
  <si>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</si>
  <si>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</si>
  <si>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</si>
  <si>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</si>
  <si>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FACILITADOR EN  PREVENCION DROGAS </t>
  </si>
  <si>
    <t xml:space="preserve">PREVENCION AREA LABORAL </t>
  </si>
  <si>
    <t xml:space="preserve">TRANSPORTACION 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</si>
  <si>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</si>
  <si>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</si>
  <si>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</si>
  <si>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</si>
  <si>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</si>
  <si>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</si>
  <si>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</si>
  <si>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ENCARGADO</t>
  </si>
  <si>
    <t>BODDEN ARIZA, FRANCISCO ALBERTO</t>
  </si>
  <si>
    <t>COMUNICACIONES</t>
  </si>
  <si>
    <t>REYES RODRIGUEZ, JESUS ANTONIO</t>
  </si>
  <si>
    <t>ARCHIVO Y CORRESPONDENCIA</t>
  </si>
  <si>
    <t>TECNICO ARCHIVISTA</t>
  </si>
  <si>
    <t>BERNABE, SANTIAGO APOSTOL</t>
  </si>
  <si>
    <t>DIVISION DE INVESTIGACION</t>
  </si>
  <si>
    <t>Sueldo 
Bruto
 (RD$)</t>
  </si>
  <si>
    <t>Seguro 
Sávica</t>
  </si>
  <si>
    <t>Subtotal 
TSS</t>
  </si>
  <si>
    <t>Deducción
 Empleado</t>
  </si>
  <si>
    <t xml:space="preserve">Aportes
 Patronal </t>
  </si>
  <si>
    <t>SURIEL FRIAS, CELINA CELIA</t>
  </si>
  <si>
    <t>COORDINADOR</t>
  </si>
  <si>
    <t>REGIONAL NORTE SANTIAGO</t>
  </si>
  <si>
    <t>FRANCISCO CRUZ, MILEDYS ALT.</t>
  </si>
  <si>
    <t>NUÑEZ MORONTA, JOSE DE JESUS</t>
  </si>
  <si>
    <t>DIAZ CASTELLANOS, GINA LISBETH</t>
  </si>
  <si>
    <t>DIRECCION REDUCCION DE LA DEMANDA</t>
  </si>
  <si>
    <t>DPTO. DE PREVENCION COMUNITARIA</t>
  </si>
  <si>
    <t>JURIDICA</t>
  </si>
  <si>
    <t>ANALISTA LEGAL</t>
  </si>
  <si>
    <t>Genero</t>
  </si>
  <si>
    <t>M</t>
  </si>
  <si>
    <t>F</t>
  </si>
  <si>
    <t>SOSA VICTORIO, YELTSIN LUIS</t>
  </si>
  <si>
    <t>DELGADO CARABALLO, LEONIDAS</t>
  </si>
  <si>
    <t>SUERO CONTRERAS, JUNIOR</t>
  </si>
  <si>
    <t>MEJIA PLASENCIA, ROBERT</t>
  </si>
  <si>
    <t>DIAZ ABREU, MARCIA JOSEFINA</t>
  </si>
  <si>
    <t>ORTIZ PAULINO, IRIS BIENVENIDA</t>
  </si>
  <si>
    <t>DIRECCION ADMINISTRATIVA Y FINANCIERA</t>
  </si>
  <si>
    <t>CONTADORA</t>
  </si>
  <si>
    <t>COLLADO DE PUJOLS, SANTA BENITA</t>
  </si>
  <si>
    <t>REGIONAL VALDESIA, SAN CRISTOBAL</t>
  </si>
  <si>
    <t>ENCARGADA</t>
  </si>
  <si>
    <t>Nómina de Sueldos: Empleados Temporales</t>
  </si>
  <si>
    <t>TEMPORALES</t>
  </si>
  <si>
    <t>GUZMAN VIZCAINO, CRISTIAN</t>
  </si>
  <si>
    <t>BELTRE TAVERAS, WENDY YINETTE</t>
  </si>
  <si>
    <t>f</t>
  </si>
  <si>
    <t>COORDINADORA DE PRENSA</t>
  </si>
  <si>
    <t>Secc. Registro, Control y Nomina</t>
  </si>
  <si>
    <t>Encargado</t>
  </si>
  <si>
    <t>Sueldo Neto (RD$)</t>
  </si>
  <si>
    <t>RODRIGUEZ PERELLO, MARIEL ANGELICA</t>
  </si>
  <si>
    <t>TECNICO ADMINISTRATIVO</t>
  </si>
  <si>
    <t>DIR. ESTRATEGIA EN ATEN. TRATAMIENTO</t>
  </si>
  <si>
    <t>TECNICO</t>
  </si>
  <si>
    <t>RODRIGUEZ RIVAS, RUTH</t>
  </si>
  <si>
    <t>Correspondiente al mes de marzo del año 2024</t>
  </si>
  <si>
    <t>Fecha: 01/03/2024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</si>
</sst>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164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5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5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0" fontId="4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0" borderId="5" xfId="0" applyNumberFormat="1" applyFont="1" applyBorder="1" applyAlignment="1" applyProtection="1">
      <alignment horizontal="center"/>
      <protection locked="0"/>
    </xf>
    <xf numFmtId="164" fontId="7" fillId="0" borderId="5" xfId="0" applyNumberFormat="1" applyFont="1" applyBorder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14654</xdr:colOff>
      <xdr:row>1</xdr:row>
      <xdr:rowOff>124558</xdr:rowOff>
    </xdr:from>
    <xdr:to>
      <xdr:col>14</xdr:col>
      <xdr:colOff>302791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 editAs="oneCell">
    <xdr:from>
      <xdr:col>1</xdr:col>
      <xdr:colOff>1248104</xdr:colOff>
      <xdr:row>1</xdr:row>
      <xdr:rowOff>78827</xdr:rowOff>
    </xdr:from>
    <xdr:to>
      <xdr:col>2</xdr:col>
      <xdr:colOff>548177</xdr:colOff>
      <xdr:row>6</xdr:row>
      <xdr:rowOff>113748</xdr:rowOff>
    </xdr:to>
    <xdr:pic>
      <xdr:nvPicPr>
        <xdr:cNvPr id="6" name="Imagen 5" descr="C:\Users\Nomina1\AppData\Local\Packages\Microsoft.Windows.Photos_8wekyb3d8bbwe\TempState\ShareServiceTempFolder\Logo Presidencia 2024.jpe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414" y="243051"/>
          <a:ext cx="1113108" cy="856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3"/>
  <sheetViews>
    <sheetView tabSelected="1" topLeftCell="D14" zoomScale="145" zoomScaleNormal="145" workbookViewId="0">
      <selection activeCell="L31" sqref="L31"/>
    </sheetView>
  </sheetViews>
  <sheetFormatPr baseColWidth="10" defaultRowHeight="12.75" x14ac:dyDescent="0.2"/>
  <cols>
    <col min="1" max="1" width="4.7109375" customWidth="1"/>
    <col min="2" max="2" width="27.140625" bestFit="1" customWidth="1"/>
    <col min="3" max="3" width="29.28515625" bestFit="1" customWidth="1"/>
    <col min="4" max="4" width="28.42578125" bestFit="1" customWidth="1"/>
    <col min="5" max="5" width="5.85546875" style="2" customWidth="1"/>
    <col min="6" max="6" width="8.7109375" customWidth="1"/>
    <col min="7" max="7" width="9.7109375" bestFit="1" customWidth="1"/>
    <col min="8" max="8" width="9" customWidth="1"/>
    <col min="9" max="9" width="6" bestFit="1" customWidth="1"/>
    <col min="10" max="10" width="8.140625" customWidth="1"/>
    <col min="11" max="12" width="8" customWidth="1"/>
    <col min="13" max="13" width="7.85546875" customWidth="1"/>
    <col min="14" max="14" width="7.5703125" customWidth="1"/>
    <col min="15" max="15" width="7.85546875" customWidth="1"/>
    <col min="16" max="16" width="7.85546875" bestFit="1" customWidth="1"/>
    <col min="17" max="17" width="7.7109375" customWidth="1"/>
    <col min="18" max="18" width="7.28515625" customWidth="1"/>
    <col min="19" max="19" width="7.425781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47" t="s">
        <v>20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1:20" x14ac:dyDescent="0.2">
      <c r="A5" s="47" t="s">
        <v>61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1:20" x14ac:dyDescent="0.2">
      <c r="A6" s="47" t="s">
        <v>75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spans="1:20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76</v>
      </c>
      <c r="T8" s="4"/>
    </row>
    <row r="9" spans="1:20" ht="18.75" customHeight="1" x14ac:dyDescent="0.2">
      <c r="A9" s="48" t="s">
        <v>0</v>
      </c>
      <c r="B9" s="44" t="s">
        <v>1</v>
      </c>
      <c r="C9" s="44" t="s">
        <v>5</v>
      </c>
      <c r="D9" s="44" t="s">
        <v>6</v>
      </c>
      <c r="E9" s="33"/>
      <c r="F9" s="11"/>
      <c r="G9" s="50" t="s">
        <v>32</v>
      </c>
      <c r="H9" s="52" t="s">
        <v>2</v>
      </c>
      <c r="I9" s="52" t="s">
        <v>33</v>
      </c>
      <c r="J9" s="54" t="s">
        <v>3</v>
      </c>
      <c r="K9" s="54"/>
      <c r="L9" s="54"/>
      <c r="M9" s="54"/>
      <c r="N9" s="54"/>
      <c r="O9" s="54"/>
      <c r="P9" s="55"/>
      <c r="Q9" s="56" t="s">
        <v>4</v>
      </c>
      <c r="R9" s="57"/>
      <c r="S9" s="58" t="s">
        <v>69</v>
      </c>
      <c r="T9" s="60" t="s">
        <v>21</v>
      </c>
    </row>
    <row r="10" spans="1:20" ht="19.5" customHeight="1" x14ac:dyDescent="0.2">
      <c r="A10" s="49"/>
      <c r="B10" s="45"/>
      <c r="C10" s="45"/>
      <c r="D10" s="45"/>
      <c r="E10" s="34" t="s">
        <v>47</v>
      </c>
      <c r="F10" s="12" t="s">
        <v>22</v>
      </c>
      <c r="G10" s="51"/>
      <c r="H10" s="53"/>
      <c r="I10" s="53"/>
      <c r="J10" s="62" t="s">
        <v>7</v>
      </c>
      <c r="K10" s="62"/>
      <c r="L10" s="53" t="s">
        <v>19</v>
      </c>
      <c r="M10" s="63" t="s">
        <v>8</v>
      </c>
      <c r="N10" s="62"/>
      <c r="O10" s="39" t="s">
        <v>9</v>
      </c>
      <c r="P10" s="41" t="s">
        <v>34</v>
      </c>
      <c r="Q10" s="42" t="s">
        <v>35</v>
      </c>
      <c r="R10" s="42" t="s">
        <v>36</v>
      </c>
      <c r="S10" s="59"/>
      <c r="T10" s="61"/>
    </row>
    <row r="11" spans="1:20" ht="22.5" x14ac:dyDescent="0.2">
      <c r="A11" s="49"/>
      <c r="B11" s="45"/>
      <c r="C11" s="46"/>
      <c r="D11" s="46"/>
      <c r="E11" s="35"/>
      <c r="F11" s="12"/>
      <c r="G11" s="51"/>
      <c r="H11" s="53"/>
      <c r="I11" s="53"/>
      <c r="J11" s="13" t="s">
        <v>10</v>
      </c>
      <c r="K11" s="14" t="s">
        <v>11</v>
      </c>
      <c r="L11" s="53"/>
      <c r="M11" s="13" t="s">
        <v>12</v>
      </c>
      <c r="N11" s="14" t="s">
        <v>13</v>
      </c>
      <c r="O11" s="40"/>
      <c r="P11" s="41"/>
      <c r="Q11" s="43"/>
      <c r="R11" s="43"/>
      <c r="S11" s="59"/>
      <c r="T11" s="61"/>
    </row>
    <row r="12" spans="1:20" s="2" customFormat="1" x14ac:dyDescent="0.2">
      <c r="A12" s="15">
        <v>1</v>
      </c>
      <c r="B12" s="10" t="s">
        <v>50</v>
      </c>
      <c r="C12" s="16" t="s">
        <v>45</v>
      </c>
      <c r="D12" s="17" t="s">
        <v>14</v>
      </c>
      <c r="E12" s="36" t="s">
        <v>48</v>
      </c>
      <c r="F12" s="18" t="s">
        <v>62</v>
      </c>
      <c r="G12" s="19">
        <v>75000</v>
      </c>
      <c r="H12" s="19">
        <v>6309.38</v>
      </c>
      <c r="I12" s="20">
        <v>25</v>
      </c>
      <c r="J12" s="24">
        <f>(G12*2.87%)</f>
        <v>2152.5</v>
      </c>
      <c r="K12" s="20">
        <f>(G12*7.1%)</f>
        <v>5324.9999999999991</v>
      </c>
      <c r="L12" s="21">
        <v>660</v>
      </c>
      <c r="M12" s="22">
        <f>(G12*3.04%)</f>
        <v>2280</v>
      </c>
      <c r="N12" s="20">
        <f>(G12*7.09%)</f>
        <v>5317.5</v>
      </c>
      <c r="O12" s="19"/>
      <c r="P12" s="20">
        <f>SUM(J12+K12+L12+M12+N12+O12)</f>
        <v>15735</v>
      </c>
      <c r="Q12" s="20">
        <f>SUM(H12+I12+J12+M12+O12)</f>
        <v>10766.880000000001</v>
      </c>
      <c r="R12" s="20">
        <f>SUM(K12+L12+N12)</f>
        <v>11302.5</v>
      </c>
      <c r="S12" s="20">
        <f>SUM(G12-Q12)</f>
        <v>64233.119999999995</v>
      </c>
      <c r="T12" s="23">
        <v>111</v>
      </c>
    </row>
    <row r="13" spans="1:20" s="2" customFormat="1" x14ac:dyDescent="0.2">
      <c r="A13" s="15">
        <v>2</v>
      </c>
      <c r="B13" s="10" t="s">
        <v>64</v>
      </c>
      <c r="C13" s="16" t="s">
        <v>45</v>
      </c>
      <c r="D13" s="17" t="s">
        <v>46</v>
      </c>
      <c r="E13" s="36" t="s">
        <v>65</v>
      </c>
      <c r="F13" s="18" t="s">
        <v>62</v>
      </c>
      <c r="G13" s="19">
        <v>40000</v>
      </c>
      <c r="H13" s="19">
        <v>442.65</v>
      </c>
      <c r="I13" s="20">
        <v>25</v>
      </c>
      <c r="J13" s="24">
        <f t="shared" ref="J13" si="0">(G13*2.87%)</f>
        <v>1148</v>
      </c>
      <c r="K13" s="20">
        <f t="shared" ref="K13" si="1">(G13*7.1%)</f>
        <v>2839.9999999999995</v>
      </c>
      <c r="L13" s="21">
        <v>440</v>
      </c>
      <c r="M13" s="25">
        <f t="shared" ref="M13" si="2">(G13*3.04%)</f>
        <v>1216</v>
      </c>
      <c r="N13" s="20">
        <f t="shared" ref="N13" si="3">(G13*7.09%)</f>
        <v>2836</v>
      </c>
      <c r="O13" s="19"/>
      <c r="P13" s="20">
        <f t="shared" ref="P13" si="4">SUM(J13+K13+L13+M13+N13+O13)</f>
        <v>8480</v>
      </c>
      <c r="Q13" s="20">
        <f t="shared" ref="Q13" si="5">SUM(H13+I13+J13+M13+O13)</f>
        <v>2831.65</v>
      </c>
      <c r="R13" s="20">
        <f t="shared" ref="R13" si="6">SUM(K13+L13+N13)</f>
        <v>6116</v>
      </c>
      <c r="S13" s="20">
        <f t="shared" ref="S13" si="7">SUM(G13-Q13)</f>
        <v>37168.35</v>
      </c>
      <c r="T13" s="23">
        <v>111</v>
      </c>
    </row>
    <row r="14" spans="1:20" s="2" customFormat="1" x14ac:dyDescent="0.2">
      <c r="A14" s="15">
        <v>3</v>
      </c>
      <c r="B14" s="10" t="s">
        <v>25</v>
      </c>
      <c r="C14" s="16" t="s">
        <v>26</v>
      </c>
      <c r="D14" s="17" t="s">
        <v>66</v>
      </c>
      <c r="E14" s="36" t="s">
        <v>48</v>
      </c>
      <c r="F14" s="18" t="s">
        <v>62</v>
      </c>
      <c r="G14" s="19">
        <v>49000</v>
      </c>
      <c r="H14" s="19">
        <v>1712.87</v>
      </c>
      <c r="I14" s="20">
        <v>25</v>
      </c>
      <c r="J14" s="24">
        <f t="shared" ref="J14:J15" si="8">(G14*2.87%)</f>
        <v>1406.3</v>
      </c>
      <c r="K14" s="20">
        <f t="shared" ref="K14:K15" si="9">(G14*7.1%)</f>
        <v>3478.9999999999995</v>
      </c>
      <c r="L14" s="21">
        <v>429</v>
      </c>
      <c r="M14" s="25">
        <f t="shared" ref="M14:M15" si="10">(G14*3.04%)</f>
        <v>1489.6</v>
      </c>
      <c r="N14" s="20">
        <f t="shared" ref="N14:N15" si="11">(G14*7.09%)</f>
        <v>3474.1000000000004</v>
      </c>
      <c r="O14" s="19"/>
      <c r="P14" s="20">
        <f t="shared" ref="P14:P15" si="12">SUM(J14+K14+L14+M14+N14+O14)</f>
        <v>10278</v>
      </c>
      <c r="Q14" s="20">
        <f t="shared" ref="Q14:Q15" si="13">SUM(H14+I14+J14+M14+O14)</f>
        <v>4633.7700000000004</v>
      </c>
      <c r="R14" s="20">
        <f t="shared" ref="R14:R15" si="14">SUM(K14+L14+N14)</f>
        <v>7382.1</v>
      </c>
      <c r="S14" s="20">
        <f t="shared" ref="S14:S15" si="15">SUM(G14-Q14)</f>
        <v>44366.229999999996</v>
      </c>
      <c r="T14" s="23">
        <v>111</v>
      </c>
    </row>
    <row r="15" spans="1:20" s="2" customFormat="1" x14ac:dyDescent="0.2">
      <c r="A15" s="15">
        <v>4</v>
      </c>
      <c r="B15" s="10" t="s">
        <v>37</v>
      </c>
      <c r="C15" s="16" t="s">
        <v>26</v>
      </c>
      <c r="D15" s="17" t="s">
        <v>66</v>
      </c>
      <c r="E15" s="36" t="s">
        <v>49</v>
      </c>
      <c r="F15" s="18" t="s">
        <v>62</v>
      </c>
      <c r="G15" s="19">
        <v>60000</v>
      </c>
      <c r="H15" s="19">
        <v>3486.68</v>
      </c>
      <c r="I15" s="20">
        <v>25</v>
      </c>
      <c r="J15" s="24">
        <f t="shared" si="8"/>
        <v>1722</v>
      </c>
      <c r="K15" s="20">
        <f t="shared" si="9"/>
        <v>4260</v>
      </c>
      <c r="L15" s="21">
        <v>660</v>
      </c>
      <c r="M15" s="22">
        <f t="shared" si="10"/>
        <v>1824</v>
      </c>
      <c r="N15" s="20">
        <f t="shared" si="11"/>
        <v>4254</v>
      </c>
      <c r="O15" s="19"/>
      <c r="P15" s="20">
        <f t="shared" si="12"/>
        <v>12720</v>
      </c>
      <c r="Q15" s="20">
        <f t="shared" si="13"/>
        <v>7057.68</v>
      </c>
      <c r="R15" s="20">
        <f t="shared" si="14"/>
        <v>9174</v>
      </c>
      <c r="S15" s="20">
        <f t="shared" si="15"/>
        <v>52942.32</v>
      </c>
      <c r="T15" s="23">
        <v>111</v>
      </c>
    </row>
    <row r="16" spans="1:20" x14ac:dyDescent="0.2">
      <c r="A16" s="15">
        <v>5</v>
      </c>
      <c r="B16" s="10" t="s">
        <v>27</v>
      </c>
      <c r="C16" s="16" t="s">
        <v>28</v>
      </c>
      <c r="D16" s="17" t="s">
        <v>29</v>
      </c>
      <c r="E16" s="36" t="s">
        <v>48</v>
      </c>
      <c r="F16" s="18" t="s">
        <v>62</v>
      </c>
      <c r="G16" s="19">
        <v>25000</v>
      </c>
      <c r="H16" s="19">
        <v>0</v>
      </c>
      <c r="I16" s="20">
        <v>25</v>
      </c>
      <c r="J16" s="24">
        <f t="shared" ref="J16" si="16">(G16*2.87%)</f>
        <v>717.5</v>
      </c>
      <c r="K16" s="20">
        <f t="shared" ref="K16" si="17">(G16*7.1%)</f>
        <v>1774.9999999999998</v>
      </c>
      <c r="L16" s="21">
        <v>275</v>
      </c>
      <c r="M16" s="22">
        <f t="shared" ref="M16" si="18">(G16*3.04%)</f>
        <v>760</v>
      </c>
      <c r="N16" s="20">
        <f t="shared" ref="N16" si="19">(G16*7.09%)</f>
        <v>1772.5000000000002</v>
      </c>
      <c r="O16" s="19"/>
      <c r="P16" s="20">
        <f t="shared" ref="P16" si="20">SUM(J16+K16+L16+M16+N16+O16)</f>
        <v>5300</v>
      </c>
      <c r="Q16" s="20">
        <f t="shared" ref="Q16" si="21">SUM(H16+I16+J16+M16+O16)</f>
        <v>1502.5</v>
      </c>
      <c r="R16" s="20">
        <f t="shared" ref="R16" si="22">SUM(K16+L16+N16)</f>
        <v>3822.5</v>
      </c>
      <c r="S16" s="20">
        <f t="shared" ref="S16" si="23">SUM(G16-Q16)</f>
        <v>23497.5</v>
      </c>
      <c r="T16" s="23">
        <v>111</v>
      </c>
    </row>
    <row r="17" spans="1:20" x14ac:dyDescent="0.2">
      <c r="A17" s="15">
        <v>6</v>
      </c>
      <c r="B17" s="10" t="s">
        <v>30</v>
      </c>
      <c r="C17" s="16" t="s">
        <v>31</v>
      </c>
      <c r="D17" s="17" t="s">
        <v>24</v>
      </c>
      <c r="E17" s="36" t="s">
        <v>48</v>
      </c>
      <c r="F17" s="18" t="s">
        <v>62</v>
      </c>
      <c r="G17" s="19">
        <v>80000</v>
      </c>
      <c r="H17" s="19">
        <v>7400.87</v>
      </c>
      <c r="I17" s="20">
        <v>25</v>
      </c>
      <c r="J17" s="24">
        <f t="shared" ref="J17" si="24">(G17*2.87%)</f>
        <v>2296</v>
      </c>
      <c r="K17" s="20">
        <f t="shared" ref="K17" si="25">(G17*7.1%)</f>
        <v>5679.9999999999991</v>
      </c>
      <c r="L17" s="21">
        <v>715.55</v>
      </c>
      <c r="M17" s="22">
        <f t="shared" ref="M17" si="26">(G17*3.04%)</f>
        <v>2432</v>
      </c>
      <c r="N17" s="20">
        <f t="shared" ref="N17" si="27">(G17*7.09%)</f>
        <v>5672</v>
      </c>
      <c r="O17" s="19"/>
      <c r="P17" s="20">
        <f t="shared" ref="P17" si="28">SUM(J17+K17+L17+M17+N17+O17)</f>
        <v>16795.55</v>
      </c>
      <c r="Q17" s="20">
        <f t="shared" ref="Q17" si="29">SUM(H17+I17+J17+M17+O17)</f>
        <v>12153.869999999999</v>
      </c>
      <c r="R17" s="20">
        <f t="shared" ref="R17" si="30">SUM(K17+L17+N17)</f>
        <v>12067.55</v>
      </c>
      <c r="S17" s="20">
        <f t="shared" ref="S17" si="31">SUM(G17-Q17)</f>
        <v>67846.13</v>
      </c>
      <c r="T17" s="23">
        <v>111</v>
      </c>
    </row>
    <row r="18" spans="1:20" x14ac:dyDescent="0.2">
      <c r="A18" s="15">
        <v>7</v>
      </c>
      <c r="B18" s="10" t="s">
        <v>63</v>
      </c>
      <c r="C18" s="16" t="s">
        <v>16</v>
      </c>
      <c r="D18" s="17" t="s">
        <v>24</v>
      </c>
      <c r="E18" s="36" t="s">
        <v>48</v>
      </c>
      <c r="F18" s="18" t="s">
        <v>62</v>
      </c>
      <c r="G18" s="19">
        <v>80000</v>
      </c>
      <c r="H18" s="19">
        <v>7400.87</v>
      </c>
      <c r="I18" s="20">
        <v>25</v>
      </c>
      <c r="J18" s="24">
        <f t="shared" ref="J18" si="32">(G18*2.87%)</f>
        <v>2296</v>
      </c>
      <c r="K18" s="20">
        <f t="shared" ref="K18" si="33">(G18*7.1%)</f>
        <v>5679.9999999999991</v>
      </c>
      <c r="L18" s="21">
        <v>715.55</v>
      </c>
      <c r="M18" s="22">
        <f t="shared" ref="M18" si="34">(G18*3.04%)</f>
        <v>2432</v>
      </c>
      <c r="N18" s="20">
        <f t="shared" ref="N18" si="35">(G18*7.09%)</f>
        <v>5672</v>
      </c>
      <c r="O18" s="19"/>
      <c r="P18" s="20">
        <f t="shared" ref="P18" si="36">SUM(J18+K18+L18+M18+N18+O18)</f>
        <v>16795.55</v>
      </c>
      <c r="Q18" s="20">
        <f t="shared" ref="Q18" si="37">SUM(H18+I18+J18+M18+O18)</f>
        <v>12153.869999999999</v>
      </c>
      <c r="R18" s="20">
        <f t="shared" ref="R18" si="38">SUM(K18+L18+N18)</f>
        <v>12067.55</v>
      </c>
      <c r="S18" s="20">
        <f t="shared" ref="S18" si="39">SUM(G18-Q18)</f>
        <v>67846.13</v>
      </c>
      <c r="T18" s="23">
        <v>111</v>
      </c>
    </row>
    <row r="19" spans="1:20" x14ac:dyDescent="0.2">
      <c r="A19" s="15">
        <v>8</v>
      </c>
      <c r="B19" s="37" t="s">
        <v>55</v>
      </c>
      <c r="C19" s="16" t="s">
        <v>56</v>
      </c>
      <c r="D19" s="17" t="s">
        <v>57</v>
      </c>
      <c r="E19" s="36" t="s">
        <v>49</v>
      </c>
      <c r="F19" s="18" t="s">
        <v>62</v>
      </c>
      <c r="G19" s="19">
        <v>40000</v>
      </c>
      <c r="H19" s="19">
        <v>442.65</v>
      </c>
      <c r="I19" s="20">
        <v>25</v>
      </c>
      <c r="J19" s="24">
        <f t="shared" ref="J19" si="40">(G19*2.87%)</f>
        <v>1148</v>
      </c>
      <c r="K19" s="20">
        <f t="shared" ref="K19" si="41">(G19*7.1%)</f>
        <v>2839.9999999999995</v>
      </c>
      <c r="L19" s="21">
        <v>440</v>
      </c>
      <c r="M19" s="25">
        <f t="shared" ref="M19" si="42">(G19*3.04%)</f>
        <v>1216</v>
      </c>
      <c r="N19" s="20">
        <f t="shared" ref="N19" si="43">(G19*7.09%)</f>
        <v>2836</v>
      </c>
      <c r="O19" s="19"/>
      <c r="P19" s="20">
        <f t="shared" ref="P19" si="44">SUM(J19+K19+L19+M19+N19+O19)</f>
        <v>8480</v>
      </c>
      <c r="Q19" s="20">
        <f t="shared" ref="Q19" si="45">SUM(H19+I19+J19+M19+O19)</f>
        <v>2831.65</v>
      </c>
      <c r="R19" s="20">
        <f t="shared" ref="R19" si="46">SUM(K19+L19+N19)</f>
        <v>6116</v>
      </c>
      <c r="S19" s="20">
        <f t="shared" ref="S19" si="47">SUM(G19-Q19)</f>
        <v>37168.35</v>
      </c>
      <c r="T19" s="23">
        <v>111</v>
      </c>
    </row>
    <row r="20" spans="1:20" s="2" customFormat="1" x14ac:dyDescent="0.2">
      <c r="A20" s="15">
        <v>9</v>
      </c>
      <c r="B20" s="37" t="s">
        <v>70</v>
      </c>
      <c r="C20" s="16" t="s">
        <v>56</v>
      </c>
      <c r="D20" s="17" t="s">
        <v>71</v>
      </c>
      <c r="E20" s="36" t="s">
        <v>49</v>
      </c>
      <c r="F20" s="18" t="s">
        <v>62</v>
      </c>
      <c r="G20" s="19">
        <v>45000</v>
      </c>
      <c r="H20" s="19">
        <v>1148.33</v>
      </c>
      <c r="I20" s="20">
        <v>25</v>
      </c>
      <c r="J20" s="24">
        <f>(G20*2.87%)</f>
        <v>1291.5</v>
      </c>
      <c r="K20" s="20">
        <f>(G20*7.1%)</f>
        <v>3194.9999999999995</v>
      </c>
      <c r="L20" s="21">
        <v>495</v>
      </c>
      <c r="M20" s="25">
        <f>(G20*3.04%)</f>
        <v>1368</v>
      </c>
      <c r="N20" s="20">
        <f>(G20*7.09%)</f>
        <v>3190.5</v>
      </c>
      <c r="O20" s="19"/>
      <c r="P20" s="20">
        <f>SUM(J20+K20+L20+M20+N20+O20)</f>
        <v>9540</v>
      </c>
      <c r="Q20" s="20">
        <f>SUM(H20+I20+J20+M20+O20)</f>
        <v>3832.83</v>
      </c>
      <c r="R20" s="20">
        <f>SUM(K20+L20+N20)</f>
        <v>6880.5</v>
      </c>
      <c r="S20" s="20">
        <f>SUM(G20-Q20)</f>
        <v>41167.17</v>
      </c>
      <c r="T20" s="23">
        <v>111</v>
      </c>
    </row>
    <row r="21" spans="1:20" s="2" customFormat="1" x14ac:dyDescent="0.2">
      <c r="A21" s="15">
        <v>10</v>
      </c>
      <c r="B21" s="10" t="s">
        <v>54</v>
      </c>
      <c r="C21" s="16" t="s">
        <v>15</v>
      </c>
      <c r="D21" s="17" t="s">
        <v>14</v>
      </c>
      <c r="E21" s="36" t="s">
        <v>49</v>
      </c>
      <c r="F21" s="18" t="s">
        <v>62</v>
      </c>
      <c r="G21" s="19">
        <v>45000</v>
      </c>
      <c r="H21" s="19">
        <v>1148.33</v>
      </c>
      <c r="I21" s="20">
        <v>25</v>
      </c>
      <c r="J21" s="24">
        <f>(G21*2.87%)</f>
        <v>1291.5</v>
      </c>
      <c r="K21" s="20">
        <f>(G21*7.1%)</f>
        <v>3194.9999999999995</v>
      </c>
      <c r="L21" s="21">
        <v>495</v>
      </c>
      <c r="M21" s="25">
        <f>(G21*3.04%)</f>
        <v>1368</v>
      </c>
      <c r="N21" s="20">
        <f>(G21*7.09%)</f>
        <v>3190.5</v>
      </c>
      <c r="O21" s="19"/>
      <c r="P21" s="20">
        <f>SUM(J21+K21+L21+M21+N21+O21)</f>
        <v>9540</v>
      </c>
      <c r="Q21" s="20">
        <f>SUM(H21+I21+J21+M21+O21)</f>
        <v>3832.83</v>
      </c>
      <c r="R21" s="20">
        <f>SUM(K21+L21+N21)</f>
        <v>6880.5</v>
      </c>
      <c r="S21" s="20">
        <f>SUM(G21-Q21)</f>
        <v>41167.17</v>
      </c>
      <c r="T21" s="23">
        <v>111</v>
      </c>
    </row>
    <row r="22" spans="1:20" s="2" customFormat="1" x14ac:dyDescent="0.2">
      <c r="A22" s="15">
        <v>11</v>
      </c>
      <c r="B22" s="37" t="s">
        <v>40</v>
      </c>
      <c r="C22" s="16" t="s">
        <v>39</v>
      </c>
      <c r="D22" s="17" t="s">
        <v>38</v>
      </c>
      <c r="E22" s="36" t="s">
        <v>49</v>
      </c>
      <c r="F22" s="18" t="s">
        <v>62</v>
      </c>
      <c r="G22" s="19">
        <v>40000</v>
      </c>
      <c r="H22" s="19">
        <v>442.65</v>
      </c>
      <c r="I22" s="20">
        <v>25</v>
      </c>
      <c r="J22" s="24">
        <f t="shared" ref="J22:J24" si="48">(G22*2.87%)</f>
        <v>1148</v>
      </c>
      <c r="K22" s="20">
        <f t="shared" ref="K22:K24" si="49">(G22*7.1%)</f>
        <v>2839.9999999999995</v>
      </c>
      <c r="L22" s="21">
        <v>440</v>
      </c>
      <c r="M22" s="25">
        <f t="shared" ref="M22:M24" si="50">(G22*3.04%)</f>
        <v>1216</v>
      </c>
      <c r="N22" s="20">
        <f t="shared" ref="N22:N24" si="51">(G22*7.09%)</f>
        <v>2836</v>
      </c>
      <c r="O22" s="19"/>
      <c r="P22" s="20">
        <f t="shared" ref="P22:P24" si="52">SUM(J22+K22+L22+M22+N22+O22)</f>
        <v>8480</v>
      </c>
      <c r="Q22" s="20">
        <f t="shared" ref="Q22:Q24" si="53">SUM(H22+I22+J22+M22+O22)</f>
        <v>2831.65</v>
      </c>
      <c r="R22" s="20">
        <f t="shared" ref="R22:R24" si="54">SUM(K22+L22+N22)</f>
        <v>6116</v>
      </c>
      <c r="S22" s="20">
        <f t="shared" ref="S22:S24" si="55">SUM(G22-Q22)</f>
        <v>37168.35</v>
      </c>
      <c r="T22" s="23">
        <v>111</v>
      </c>
    </row>
    <row r="23" spans="1:20" s="2" customFormat="1" x14ac:dyDescent="0.2">
      <c r="A23" s="15">
        <v>12</v>
      </c>
      <c r="B23" s="37" t="s">
        <v>52</v>
      </c>
      <c r="C23" s="16" t="s">
        <v>39</v>
      </c>
      <c r="D23" s="17" t="s">
        <v>14</v>
      </c>
      <c r="E23" s="36" t="s">
        <v>48</v>
      </c>
      <c r="F23" s="18" t="s">
        <v>62</v>
      </c>
      <c r="G23" s="19">
        <v>40000</v>
      </c>
      <c r="H23" s="19">
        <v>442.65</v>
      </c>
      <c r="I23" s="20">
        <v>25</v>
      </c>
      <c r="J23" s="24">
        <f t="shared" ref="J23" si="56">(G23*2.87%)</f>
        <v>1148</v>
      </c>
      <c r="K23" s="20">
        <f t="shared" ref="K23" si="57">(G23*7.1%)</f>
        <v>2839.9999999999995</v>
      </c>
      <c r="L23" s="21">
        <v>440</v>
      </c>
      <c r="M23" s="25">
        <f t="shared" ref="M23" si="58">(G23*3.04%)</f>
        <v>1216</v>
      </c>
      <c r="N23" s="20">
        <f t="shared" ref="N23" si="59">(G23*7.09%)</f>
        <v>2836</v>
      </c>
      <c r="O23" s="19"/>
      <c r="P23" s="20">
        <f t="shared" ref="P23" si="60">SUM(J23+K23+L23+M23+N23+O23)</f>
        <v>8480</v>
      </c>
      <c r="Q23" s="20">
        <f t="shared" ref="Q23" si="61">SUM(H23+I23+J23+M23+O23)</f>
        <v>2831.65</v>
      </c>
      <c r="R23" s="20">
        <f t="shared" ref="R23" si="62">SUM(K23+L23+N23)</f>
        <v>6116</v>
      </c>
      <c r="S23" s="20">
        <f t="shared" ref="S23" si="63">SUM(G23-Q23)</f>
        <v>37168.35</v>
      </c>
      <c r="T23" s="23">
        <v>111</v>
      </c>
    </row>
    <row r="24" spans="1:20" s="2" customFormat="1" x14ac:dyDescent="0.2">
      <c r="A24" s="15">
        <v>13</v>
      </c>
      <c r="B24" s="37" t="s">
        <v>41</v>
      </c>
      <c r="C24" s="16" t="s">
        <v>43</v>
      </c>
      <c r="D24" s="17" t="s">
        <v>38</v>
      </c>
      <c r="E24" s="36" t="s">
        <v>48</v>
      </c>
      <c r="F24" s="18" t="s">
        <v>62</v>
      </c>
      <c r="G24" s="19">
        <v>45000</v>
      </c>
      <c r="H24" s="19">
        <v>1148.33</v>
      </c>
      <c r="I24" s="20">
        <v>25</v>
      </c>
      <c r="J24" s="24">
        <f t="shared" si="48"/>
        <v>1291.5</v>
      </c>
      <c r="K24" s="20">
        <f t="shared" si="49"/>
        <v>3194.9999999999995</v>
      </c>
      <c r="L24" s="21">
        <v>495</v>
      </c>
      <c r="M24" s="25">
        <f t="shared" si="50"/>
        <v>1368</v>
      </c>
      <c r="N24" s="20">
        <f t="shared" si="51"/>
        <v>3190.5</v>
      </c>
      <c r="O24" s="19"/>
      <c r="P24" s="20">
        <f t="shared" si="52"/>
        <v>9540</v>
      </c>
      <c r="Q24" s="20">
        <f t="shared" si="53"/>
        <v>3832.83</v>
      </c>
      <c r="R24" s="20">
        <f t="shared" si="54"/>
        <v>6880.5</v>
      </c>
      <c r="S24" s="20">
        <f t="shared" si="55"/>
        <v>41167.17</v>
      </c>
      <c r="T24" s="23">
        <v>111</v>
      </c>
    </row>
    <row r="25" spans="1:20" x14ac:dyDescent="0.2">
      <c r="A25" s="15">
        <v>14</v>
      </c>
      <c r="B25" s="10" t="s">
        <v>42</v>
      </c>
      <c r="C25" s="16" t="s">
        <v>43</v>
      </c>
      <c r="D25" s="17" t="s">
        <v>38</v>
      </c>
      <c r="E25" s="36" t="s">
        <v>49</v>
      </c>
      <c r="F25" s="18" t="s">
        <v>62</v>
      </c>
      <c r="G25" s="19">
        <v>60000</v>
      </c>
      <c r="H25" s="19">
        <v>3486.68</v>
      </c>
      <c r="I25" s="20">
        <v>25</v>
      </c>
      <c r="J25" s="24">
        <f t="shared" ref="J25" si="64">(G25*2.87%)</f>
        <v>1722</v>
      </c>
      <c r="K25" s="20">
        <f t="shared" ref="K25" si="65">(G25*7.1%)</f>
        <v>4260</v>
      </c>
      <c r="L25" s="21">
        <v>660</v>
      </c>
      <c r="M25" s="22">
        <f t="shared" ref="M25" si="66">(G25*3.04%)</f>
        <v>1824</v>
      </c>
      <c r="N25" s="20">
        <f t="shared" ref="N25" si="67">(G25*7.09%)</f>
        <v>4254</v>
      </c>
      <c r="O25" s="19"/>
      <c r="P25" s="20">
        <f t="shared" ref="P25" si="68">SUM(J25+K25+L25+M25+N25+O25)</f>
        <v>12720</v>
      </c>
      <c r="Q25" s="20">
        <f t="shared" ref="Q25" si="69">SUM(H25+I25+J25+M25+O25)</f>
        <v>7057.68</v>
      </c>
      <c r="R25" s="20">
        <f t="shared" ref="R25" si="70">SUM(K25+L25+N25)</f>
        <v>9174</v>
      </c>
      <c r="S25" s="20">
        <f t="shared" ref="S25" si="71">SUM(G25-Q25)</f>
        <v>52942.32</v>
      </c>
      <c r="T25" s="23">
        <v>111</v>
      </c>
    </row>
    <row r="26" spans="1:20" s="2" customFormat="1" x14ac:dyDescent="0.2">
      <c r="A26" s="15">
        <v>15</v>
      </c>
      <c r="B26" s="10" t="s">
        <v>53</v>
      </c>
      <c r="C26" s="16" t="s">
        <v>43</v>
      </c>
      <c r="D26" s="17" t="s">
        <v>38</v>
      </c>
      <c r="E26" s="36" t="s">
        <v>48</v>
      </c>
      <c r="F26" s="18" t="s">
        <v>62</v>
      </c>
      <c r="G26" s="19">
        <v>50000</v>
      </c>
      <c r="H26" s="19">
        <v>1854</v>
      </c>
      <c r="I26" s="20">
        <v>25</v>
      </c>
      <c r="J26" s="24">
        <f>(G26*2.87%)</f>
        <v>1435</v>
      </c>
      <c r="K26" s="20">
        <f>(G26*7.1%)</f>
        <v>3549.9999999999995</v>
      </c>
      <c r="L26" s="21">
        <v>550</v>
      </c>
      <c r="M26" s="22">
        <f>(G26*3.04%)</f>
        <v>1520</v>
      </c>
      <c r="N26" s="20">
        <f>(G26*7.09%)</f>
        <v>3545.0000000000005</v>
      </c>
      <c r="O26" s="19"/>
      <c r="P26" s="20">
        <f>SUM(J26+K26+L26+M26+N26+O26)</f>
        <v>10600</v>
      </c>
      <c r="Q26" s="20">
        <f>SUM(H26+I26+J26+M26+O26)</f>
        <v>4834</v>
      </c>
      <c r="R26" s="20">
        <f>SUM(K26+L26+N26)</f>
        <v>7645</v>
      </c>
      <c r="S26" s="20">
        <f>SUM(G26-Q26)</f>
        <v>45166</v>
      </c>
      <c r="T26" s="23">
        <v>111</v>
      </c>
    </row>
    <row r="27" spans="1:20" s="2" customFormat="1" x14ac:dyDescent="0.2">
      <c r="A27" s="15">
        <v>16</v>
      </c>
      <c r="B27" s="10" t="s">
        <v>74</v>
      </c>
      <c r="C27" s="16" t="s">
        <v>72</v>
      </c>
      <c r="D27" s="17" t="s">
        <v>73</v>
      </c>
      <c r="E27" s="36" t="s">
        <v>49</v>
      </c>
      <c r="F27" s="18" t="s">
        <v>62</v>
      </c>
      <c r="G27" s="19">
        <v>45000</v>
      </c>
      <c r="H27" s="19">
        <v>1148.33</v>
      </c>
      <c r="I27" s="20">
        <v>25</v>
      </c>
      <c r="J27" s="24">
        <f t="shared" ref="J27" si="72">(G27*2.87%)</f>
        <v>1291.5</v>
      </c>
      <c r="K27" s="20">
        <f t="shared" ref="K27" si="73">(G27*7.1%)</f>
        <v>3194.9999999999995</v>
      </c>
      <c r="L27" s="21">
        <v>495</v>
      </c>
      <c r="M27" s="25">
        <f t="shared" ref="M27" si="74">(G27*3.04%)</f>
        <v>1368</v>
      </c>
      <c r="N27" s="20">
        <f t="shared" ref="N27" si="75">(G27*7.09%)</f>
        <v>3190.5</v>
      </c>
      <c r="O27" s="19"/>
      <c r="P27" s="20">
        <f t="shared" ref="P27" si="76">SUM(J27+K27+L27+M27+N27+O27)</f>
        <v>9540</v>
      </c>
      <c r="Q27" s="20">
        <f t="shared" ref="Q27" si="77">SUM(H27+I27+J27+M27+O27)</f>
        <v>3832.83</v>
      </c>
      <c r="R27" s="20">
        <f t="shared" ref="R27" si="78">SUM(K27+L27+N27)</f>
        <v>6880.5</v>
      </c>
      <c r="S27" s="20">
        <f t="shared" ref="S27" si="79">SUM(G27-Q27)</f>
        <v>41167.17</v>
      </c>
      <c r="T27" s="23">
        <v>111</v>
      </c>
    </row>
    <row r="28" spans="1:20" s="2" customFormat="1" x14ac:dyDescent="0.2">
      <c r="A28" s="15">
        <v>17</v>
      </c>
      <c r="B28" s="10" t="s">
        <v>51</v>
      </c>
      <c r="C28" s="16" t="s">
        <v>44</v>
      </c>
      <c r="D28" s="17" t="s">
        <v>14</v>
      </c>
      <c r="E28" s="36" t="s">
        <v>48</v>
      </c>
      <c r="F28" s="18" t="s">
        <v>62</v>
      </c>
      <c r="G28" s="19">
        <v>45000</v>
      </c>
      <c r="H28" s="19">
        <v>1148.33</v>
      </c>
      <c r="I28" s="20">
        <v>25</v>
      </c>
      <c r="J28" s="24">
        <f t="shared" ref="J28" si="80">(G28*2.87%)</f>
        <v>1291.5</v>
      </c>
      <c r="K28" s="20">
        <f t="shared" ref="K28" si="81">(G28*7.1%)</f>
        <v>3194.9999999999995</v>
      </c>
      <c r="L28" s="21">
        <v>495</v>
      </c>
      <c r="M28" s="25">
        <f t="shared" ref="M28" si="82">(G28*3.04%)</f>
        <v>1368</v>
      </c>
      <c r="N28" s="20">
        <f t="shared" ref="N28" si="83">(G28*7.09%)</f>
        <v>3190.5</v>
      </c>
      <c r="O28" s="19"/>
      <c r="P28" s="20">
        <f t="shared" ref="P28" si="84">SUM(J28+K28+L28+M28+N28+O28)</f>
        <v>9540</v>
      </c>
      <c r="Q28" s="20">
        <f t="shared" ref="Q28" si="85">SUM(H28+I28+J28+M28+O28)</f>
        <v>3832.83</v>
      </c>
      <c r="R28" s="20">
        <f t="shared" ref="R28" si="86">SUM(K28+L28+N28)</f>
        <v>6880.5</v>
      </c>
      <c r="S28" s="20">
        <f t="shared" ref="S28" si="87">SUM(G28-Q28)</f>
        <v>41167.17</v>
      </c>
      <c r="T28" s="23">
        <v>111</v>
      </c>
    </row>
    <row r="29" spans="1:20" s="2" customFormat="1" x14ac:dyDescent="0.2">
      <c r="A29" s="15">
        <v>18</v>
      </c>
      <c r="B29" s="10" t="s">
        <v>58</v>
      </c>
      <c r="C29" s="16" t="s">
        <v>59</v>
      </c>
      <c r="D29" s="17" t="s">
        <v>60</v>
      </c>
      <c r="E29" s="36" t="s">
        <v>49</v>
      </c>
      <c r="F29" s="18" t="s">
        <v>62</v>
      </c>
      <c r="G29" s="19">
        <v>80000</v>
      </c>
      <c r="H29" s="19">
        <v>7400.87</v>
      </c>
      <c r="I29" s="20">
        <v>25</v>
      </c>
      <c r="J29" s="24">
        <f t="shared" ref="J29" si="88">(G29*2.87%)</f>
        <v>2296</v>
      </c>
      <c r="K29" s="20">
        <f t="shared" ref="K29" si="89">(G29*7.1%)</f>
        <v>5679.9999999999991</v>
      </c>
      <c r="L29" s="21">
        <v>593.21</v>
      </c>
      <c r="M29" s="22">
        <f t="shared" ref="M29" si="90">(G29*3.04%)</f>
        <v>2432</v>
      </c>
      <c r="N29" s="20">
        <f t="shared" ref="N29" si="91">(G29*7.09%)</f>
        <v>5672</v>
      </c>
      <c r="O29" s="19"/>
      <c r="P29" s="20">
        <f t="shared" ref="P29" si="92">SUM(J29+K29+L29+M29+N29+O29)</f>
        <v>16673.21</v>
      </c>
      <c r="Q29" s="20">
        <f t="shared" ref="Q29" si="93">SUM(H29+I29+J29+M29+O29)</f>
        <v>12153.869999999999</v>
      </c>
      <c r="R29" s="20">
        <f t="shared" ref="R29" si="94">SUM(K29+L29+N29)</f>
        <v>11945.21</v>
      </c>
      <c r="S29" s="20">
        <f t="shared" ref="S29" si="95">SUM(G29-Q29)</f>
        <v>67846.13</v>
      </c>
      <c r="T29" s="23">
        <v>111</v>
      </c>
    </row>
    <row r="30" spans="1:20" x14ac:dyDescent="0.2">
      <c r="A30" s="4"/>
      <c r="B30" s="26" t="s">
        <v>17</v>
      </c>
      <c r="C30" s="27"/>
      <c r="D30" s="28"/>
      <c r="E30" s="28"/>
      <c r="F30" s="28"/>
      <c r="G30" s="29">
        <f>SUM(G12:G29)</f>
        <v>944000</v>
      </c>
      <c r="H30" s="29">
        <f>SUM(H12:H29)</f>
        <v>46564.470000000016</v>
      </c>
      <c r="I30" s="29">
        <f t="shared" ref="I30:N30" si="96">SUM(I12:I29)</f>
        <v>450</v>
      </c>
      <c r="J30" s="29">
        <f t="shared" si="96"/>
        <v>27092.799999999999</v>
      </c>
      <c r="K30" s="29">
        <f t="shared" si="96"/>
        <v>67023.999999999985</v>
      </c>
      <c r="L30" s="29">
        <v>10298.530000000001</v>
      </c>
      <c r="M30" s="29">
        <f t="shared" si="96"/>
        <v>28697.599999999999</v>
      </c>
      <c r="N30" s="29">
        <f t="shared" si="96"/>
        <v>66929.600000000006</v>
      </c>
      <c r="O30" s="29">
        <f>SUM(O13:O28)</f>
        <v>0</v>
      </c>
      <c r="P30" s="29">
        <f>SUM(P13:P28)</f>
        <v>166829.1</v>
      </c>
      <c r="Q30" s="29">
        <f>SUM(Q13:Q28)</f>
        <v>79884.12000000001</v>
      </c>
      <c r="R30" s="29">
        <f>SUM(R13:R28)</f>
        <v>120199.2</v>
      </c>
      <c r="S30" s="29">
        <f>SUM(S13:S28)</f>
        <v>709115.88</v>
      </c>
      <c r="T30" s="30"/>
    </row>
    <row r="31" spans="1:20" x14ac:dyDescent="0.2">
      <c r="A31" s="4"/>
      <c r="B31" s="4"/>
      <c r="C31" s="4"/>
      <c r="D31" s="4"/>
      <c r="E31" s="4"/>
      <c r="F31" s="4"/>
      <c r="G31" s="6"/>
      <c r="H31" s="6"/>
      <c r="I31" s="7"/>
      <c r="J31" s="8"/>
      <c r="K31" s="6"/>
      <c r="L31" s="6"/>
      <c r="M31" s="8"/>
      <c r="N31" s="6"/>
      <c r="O31" s="31"/>
      <c r="P31" s="4"/>
      <c r="Q31" s="4"/>
      <c r="R31" s="4"/>
      <c r="S31" s="4"/>
      <c r="T31" s="4"/>
    </row>
    <row r="32" spans="1:20" x14ac:dyDescent="0.2">
      <c r="A32" s="4"/>
      <c r="B32" s="4"/>
      <c r="C32" s="4"/>
      <c r="D32" s="4"/>
      <c r="E32" s="4"/>
      <c r="F32" s="4"/>
      <c r="G32" s="4"/>
      <c r="H32" s="4" t="s">
        <v>18</v>
      </c>
      <c r="I32" s="4"/>
      <c r="J32" s="4"/>
      <c r="K32" s="4"/>
      <c r="L32" s="9"/>
      <c r="M32" s="4"/>
      <c r="N32" s="4"/>
      <c r="O32" s="4"/>
      <c r="P32" s="4"/>
      <c r="Q32" s="4"/>
      <c r="R32" s="4"/>
      <c r="S32" s="4"/>
      <c r="T32" s="4"/>
    </row>
    <row r="33" spans="1:20" x14ac:dyDescent="0.2">
      <c r="A33" s="4"/>
      <c r="B33" s="4"/>
      <c r="C33" s="4"/>
      <c r="D33" s="4"/>
      <c r="E33" s="4"/>
      <c r="F33" s="4"/>
      <c r="G33" s="32"/>
      <c r="H33" s="32"/>
      <c r="I33" s="32"/>
      <c r="J33" s="32"/>
      <c r="K33" s="32"/>
      <c r="L33" s="32"/>
      <c r="M33" s="32"/>
      <c r="N33" s="32"/>
      <c r="O33" s="4"/>
      <c r="P33" s="4"/>
      <c r="Q33" s="4"/>
      <c r="R33" s="4"/>
      <c r="S33" s="4"/>
      <c r="T33" s="4"/>
    </row>
    <row r="34" spans="1:20" ht="15.75" x14ac:dyDescent="0.25">
      <c r="A34" s="38" t="s">
        <v>23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</row>
    <row r="35" spans="1:20" ht="15.75" x14ac:dyDescent="0.25">
      <c r="A35" s="38" t="s">
        <v>68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ht="15.75" x14ac:dyDescent="0.25">
      <c r="A36" s="38" t="s">
        <v>67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x14ac:dyDescent="0.2">
      <c r="A37" s="2"/>
      <c r="B37" s="2"/>
      <c r="C37" s="2"/>
      <c r="D37" s="2"/>
      <c r="F37" s="2"/>
      <c r="G37" s="2"/>
      <c r="H37" s="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">
      <c r="A38" s="2"/>
      <c r="B38" s="2"/>
      <c r="C38" s="2"/>
      <c r="D38" s="2"/>
      <c r="F38" s="2"/>
      <c r="G38" s="2"/>
      <c r="H38" s="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">
      <c r="A39" s="2"/>
      <c r="B39" s="2"/>
      <c r="C39" s="2"/>
      <c r="D39" s="2"/>
      <c r="F39" s="2"/>
      <c r="G39" s="2"/>
      <c r="H39" s="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">
      <c r="A40" s="2"/>
      <c r="B40" s="2"/>
      <c r="C40" s="2"/>
      <c r="D40" s="2"/>
      <c r="F40" s="2"/>
      <c r="G40" s="2"/>
      <c r="H40" s="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">
      <c r="A41" s="2"/>
      <c r="B41" s="2"/>
      <c r="C41" s="2"/>
      <c r="D41" s="2"/>
      <c r="F41" s="2"/>
      <c r="G41" s="2"/>
      <c r="H41" s="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">
      <c r="A42" s="2"/>
      <c r="B42" s="2"/>
      <c r="C42" s="2"/>
      <c r="D42" s="2"/>
      <c r="F42" s="2"/>
      <c r="G42" s="2"/>
      <c r="H42" s="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">
      <c r="A43" s="2"/>
      <c r="B43" s="2"/>
      <c r="C43" s="2"/>
      <c r="D43" s="2"/>
      <c r="F43" s="2"/>
      <c r="G43" s="2"/>
      <c r="H43" s="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</sheetData>
  <mergeCells count="25"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  <mergeCell ref="A36:T36"/>
    <mergeCell ref="A35:T35"/>
    <mergeCell ref="O10:O11"/>
    <mergeCell ref="P10:P11"/>
    <mergeCell ref="Q10:Q11"/>
    <mergeCell ref="R10:R11"/>
    <mergeCell ref="A34:T34"/>
    <mergeCell ref="D9:D11"/>
    <mergeCell ref="C9:C11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2024-04-08T14:51:19Z</cp:lastPrinted>
  <dcterms:created xsi:type="dcterms:W3CDTF">2013-08-23T15:59:26Z</dcterms:created>
  <dcterms:modified xsi:type="dcterms:W3CDTF">2024-04-08T14:51:23Z</dcterms:modified>
</cp:coreProperties>
</file>