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informacion 1\Desktop\Recursos Humanos Octubre 2022\"/>
    </mc:Choice>
  </mc:AlternateContent>
  <xr:revisionPtr revIDLastSave="0" documentId="13_ncr:1_{BDB39E34-6963-4520-8176-86CD57635945}" xr6:coauthVersionLast="47" xr6:coauthVersionMax="47" xr10:uidLastSave="{00000000-0000-0000-0000-000000000000}"/>
  <bookViews>
    <workbookView xWindow="-120" yWindow="-120" windowWidth="20730" windowHeight="11160" tabRatio="588" xr2:uid="{00000000-000D-0000-FFFF-FFFF00000000}"/>
  </bookViews>
  <sheets>
    <sheet name="FEBRERO2020" sheetId="10" r:id="rId1"/>
    <sheet name="Hoja1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3" i="10" l="1"/>
  <c r="M23" i="10"/>
  <c r="K23" i="10"/>
  <c r="R23" i="10" s="1"/>
  <c r="J23" i="10"/>
  <c r="Q23" i="10" s="1"/>
  <c r="S23" i="10" s="1"/>
  <c r="P23" i="10" l="1"/>
  <c r="I34" i="10"/>
  <c r="H34" i="10"/>
  <c r="G34" i="10"/>
  <c r="N16" i="10"/>
  <c r="M16" i="10"/>
  <c r="K16" i="10"/>
  <c r="J16" i="10"/>
  <c r="N20" i="10" l="1"/>
  <c r="M20" i="10"/>
  <c r="K20" i="10"/>
  <c r="J20" i="10"/>
  <c r="R20" i="10" l="1"/>
  <c r="Q20" i="10"/>
  <c r="S20" i="10" s="1"/>
  <c r="P20" i="10"/>
  <c r="N14" i="10"/>
  <c r="M14" i="10"/>
  <c r="K14" i="10"/>
  <c r="R14" i="10" s="1"/>
  <c r="J14" i="10"/>
  <c r="Q14" i="10" l="1"/>
  <c r="S14" i="10" s="1"/>
  <c r="P14" i="10"/>
  <c r="N33" i="10" l="1"/>
  <c r="M33" i="10"/>
  <c r="K33" i="10"/>
  <c r="J33" i="10"/>
  <c r="N12" i="10"/>
  <c r="M12" i="10"/>
  <c r="K12" i="10"/>
  <c r="J12" i="10"/>
  <c r="R12" i="10" l="1"/>
  <c r="Q12" i="10"/>
  <c r="S12" i="10" s="1"/>
  <c r="Q33" i="10"/>
  <c r="S33" i="10" s="1"/>
  <c r="R33" i="10"/>
  <c r="P33" i="10"/>
  <c r="P12" i="10"/>
  <c r="N21" i="10"/>
  <c r="M21" i="10"/>
  <c r="K21" i="10"/>
  <c r="J21" i="10"/>
  <c r="R21" i="10" l="1"/>
  <c r="Q21" i="10"/>
  <c r="S21" i="10" s="1"/>
  <c r="P21" i="10"/>
  <c r="N30" i="10"/>
  <c r="M30" i="10"/>
  <c r="K30" i="10"/>
  <c r="J30" i="10"/>
  <c r="N26" i="10"/>
  <c r="M26" i="10"/>
  <c r="K26" i="10"/>
  <c r="J26" i="10"/>
  <c r="R30" i="10" l="1"/>
  <c r="P26" i="10"/>
  <c r="Q30" i="10"/>
  <c r="S30" i="10" s="1"/>
  <c r="R26" i="10"/>
  <c r="P30" i="10"/>
  <c r="Q26" i="10"/>
  <c r="S26" i="10" s="1"/>
  <c r="N32" i="10" l="1"/>
  <c r="M32" i="10"/>
  <c r="K32" i="10"/>
  <c r="J32" i="10"/>
  <c r="J28" i="10"/>
  <c r="K28" i="10"/>
  <c r="M28" i="10"/>
  <c r="N28" i="10"/>
  <c r="Q28" i="10" l="1"/>
  <c r="S28" i="10" s="1"/>
  <c r="R32" i="10"/>
  <c r="Q32" i="10"/>
  <c r="S32" i="10" s="1"/>
  <c r="P32" i="10"/>
  <c r="R28" i="10"/>
  <c r="P28" i="10"/>
  <c r="Q16" i="10" l="1"/>
  <c r="S16" i="10" s="1"/>
  <c r="R16" i="10"/>
  <c r="P16" i="10"/>
  <c r="N31" i="10"/>
  <c r="M31" i="10"/>
  <c r="K31" i="10"/>
  <c r="J31" i="10"/>
  <c r="N13" i="10"/>
  <c r="M13" i="10"/>
  <c r="K13" i="10"/>
  <c r="J13" i="10"/>
  <c r="N15" i="10"/>
  <c r="M15" i="10"/>
  <c r="K15" i="10"/>
  <c r="J15" i="10"/>
  <c r="Q15" i="10" l="1"/>
  <c r="S15" i="10" s="1"/>
  <c r="R15" i="10"/>
  <c r="Q31" i="10"/>
  <c r="S31" i="10" s="1"/>
  <c r="R31" i="10"/>
  <c r="P31" i="10"/>
  <c r="R13" i="10"/>
  <c r="Q13" i="10"/>
  <c r="S13" i="10" s="1"/>
  <c r="P13" i="10"/>
  <c r="P15" i="10"/>
  <c r="J24" i="10"/>
  <c r="K24" i="10"/>
  <c r="M24" i="10"/>
  <c r="N24" i="10"/>
  <c r="N27" i="10"/>
  <c r="M27" i="10"/>
  <c r="K27" i="10"/>
  <c r="J27" i="10"/>
  <c r="N25" i="10"/>
  <c r="M25" i="10"/>
  <c r="K25" i="10"/>
  <c r="J25" i="10"/>
  <c r="N22" i="10"/>
  <c r="M22" i="10"/>
  <c r="K22" i="10"/>
  <c r="J22" i="10"/>
  <c r="Q22" i="10" l="1"/>
  <c r="S22" i="10" s="1"/>
  <c r="Q24" i="10"/>
  <c r="S24" i="10" s="1"/>
  <c r="R22" i="10"/>
  <c r="R24" i="10"/>
  <c r="P24" i="10"/>
  <c r="Q27" i="10"/>
  <c r="S27" i="10" s="1"/>
  <c r="R27" i="10"/>
  <c r="Q25" i="10"/>
  <c r="S25" i="10" s="1"/>
  <c r="R25" i="10"/>
  <c r="P25" i="10"/>
  <c r="P27" i="10"/>
  <c r="P22" i="10"/>
  <c r="N29" i="10"/>
  <c r="M29" i="10"/>
  <c r="K29" i="10"/>
  <c r="J29" i="10"/>
  <c r="N19" i="10"/>
  <c r="M19" i="10"/>
  <c r="K19" i="10"/>
  <c r="J19" i="10"/>
  <c r="N18" i="10"/>
  <c r="M18" i="10"/>
  <c r="K18" i="10"/>
  <c r="J18" i="10"/>
  <c r="N17" i="10"/>
  <c r="N34" i="10" s="1"/>
  <c r="M17" i="10"/>
  <c r="M34" i="10" s="1"/>
  <c r="K17" i="10"/>
  <c r="K34" i="10" s="1"/>
  <c r="J17" i="10"/>
  <c r="J34" i="10" s="1"/>
  <c r="R29" i="10" l="1"/>
  <c r="Q18" i="10"/>
  <c r="S18" i="10" s="1"/>
  <c r="R18" i="10"/>
  <c r="R19" i="10"/>
  <c r="R17" i="10"/>
  <c r="Q19" i="10"/>
  <c r="S19" i="10" s="1"/>
  <c r="Q29" i="10"/>
  <c r="S29" i="10" s="1"/>
  <c r="P29" i="10"/>
  <c r="Q17" i="10"/>
  <c r="S17" i="10" s="1"/>
  <c r="P19" i="10"/>
  <c r="P18" i="10"/>
  <c r="P17" i="10"/>
  <c r="O34" i="10" l="1"/>
  <c r="S34" i="10" l="1"/>
  <c r="R34" i="10"/>
  <c r="P34" i="10"/>
  <c r="Q34" i="10"/>
</calcChain>
</file>

<file path=xl/sharedStrings.xml><?xml version="1.0" encoding="utf-8"?>
<sst xmlns="http://schemas.openxmlformats.org/spreadsheetml/2006/main" count="144" uniqueCount="83">
  <si>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</si>
  <si>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</si>
  <si>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</si>
  <si>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</si>
  <si>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</si>
  <si>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</si>
  <si>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</si>
  <si>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</si>
  <si>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</si>
  <si>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</si>
  <si>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</si>
  <si>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</si>
  <si>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</si>
  <si>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</si>
  <si>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</si>
  <si>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COMUNITARIA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</si>
  <si>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</si>
  <si>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</si>
  <si>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</si>
  <si>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</si>
  <si>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</si>
  <si>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</si>
  <si>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</si>
  <si>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</si>
  <si>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</si>
  <si>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Tte. Coronel (R), P.N.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</si>
  <si>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</si>
  <si>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</si>
  <si>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</si>
  <si>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</si>
  <si>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</si>
  <si>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</si>
  <si>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MATOS BAEZ, TIDIO ALEJANDRO</t>
  </si>
  <si>
    <t>BERNABE, SANTIAGO APOSTOL</t>
  </si>
  <si>
    <t>DIVISION DE INVESTIGACION</t>
  </si>
  <si>
    <t>LEDESMA VASQUEZ, JOSE DARIO</t>
  </si>
  <si>
    <t>Sueldo 
Bruto
 (RD$)</t>
  </si>
  <si>
    <t>Seguro 
Sávica</t>
  </si>
  <si>
    <t>Subtotal 
TSS</t>
  </si>
  <si>
    <t>Deducción
 Empleado</t>
  </si>
  <si>
    <t xml:space="preserve">Aportes
 Patronal </t>
  </si>
  <si>
    <t>Sueldo 
Neto 
(RD$)</t>
  </si>
  <si>
    <t>SURIEL FRIAS, CELINA CELIA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</si>
  <si>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</si>
  <si>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</si>
  <si>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</si>
  <si>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</si>
  <si>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</si>
  <si>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</si>
  <si>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</si>
  <si>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ALMONTE UCETA, YOMAIRIS</t>
  </si>
  <si>
    <t>CEPIN CARRASCO, CRISTIAN DE JESUS</t>
  </si>
  <si>
    <t>JURIDICA</t>
  </si>
  <si>
    <t>ANALISTA LEGAL</t>
  </si>
  <si>
    <t>CASTILLO QUIÑONES, FINETTA</t>
  </si>
  <si>
    <t>Genero</t>
  </si>
  <si>
    <t>M</t>
  </si>
  <si>
    <t>F</t>
  </si>
  <si>
    <t>SOSA VICTORIO, YELTSIN LUIS</t>
  </si>
  <si>
    <t>RODRIGUEZ ABREU, WANDA ROSA</t>
  </si>
  <si>
    <t>DELGADO CARABALLO, LEONIDAS</t>
  </si>
  <si>
    <t>REGIONA NORTE SANTIAGO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</si>
  <si>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</si>
  <si>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</si>
  <si>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</si>
  <si>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</si>
  <si>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</si>
  <si>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</si>
  <si>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Encargado Secc. Registro, Control y Nomina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</si>
  <si>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</si>
  <si>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</si>
  <si>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</si>
  <si>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</si>
  <si>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</si>
  <si>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</si>
  <si>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</si>
  <si>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</si>
  <si>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Correspondiente al mes de Octubre del año 2022</t>
  </si>
  <si>
    <t>Fecha: 01/10/2022</t>
  </si>
  <si>
    <t>COORDINADORA DE PRENSA</t>
  </si>
  <si>
    <t>COORDINADOR DEL OBSERVATORIO</t>
  </si>
  <si>
    <t>|</t>
  </si>
  <si>
    <t>OBSERVATORIO DOMINICANO DE DROGAS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</si>
</sst>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4" fillId="0" borderId="0" xfId="0" applyFont="1"/>
    <xf numFmtId="4" fontId="2" fillId="0" borderId="0" xfId="0" applyNumberFormat="1" applyFont="1"/>
    <xf numFmtId="0" fontId="3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left"/>
      <protection locked="0"/>
    </xf>
    <xf numFmtId="164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>
      <protection locked="0"/>
    </xf>
    <xf numFmtId="4" fontId="7" fillId="0" borderId="0" xfId="0" applyNumberFormat="1" applyFont="1" applyFill="1" applyBorder="1" applyAlignment="1" applyProtection="1">
      <alignment horizontal="right"/>
      <protection locked="0"/>
    </xf>
    <xf numFmtId="4" fontId="6" fillId="0" borderId="0" xfId="0" applyNumberFormat="1" applyFont="1" applyFill="1" applyBorder="1" applyAlignment="1" applyProtection="1">
      <alignment horizontal="right"/>
      <protection locked="0"/>
    </xf>
    <xf numFmtId="165" fontId="6" fillId="0" borderId="0" xfId="0" applyNumberFormat="1" applyFont="1" applyFill="1" applyBorder="1" applyAlignment="1" applyProtection="1">
      <alignment horizontal="right"/>
      <protection locked="0"/>
    </xf>
    <xf numFmtId="165" fontId="7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Protection="1">
      <protection locked="0"/>
    </xf>
    <xf numFmtId="164" fontId="7" fillId="0" borderId="0" xfId="0" applyNumberFormat="1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4" fontId="5" fillId="0" borderId="0" xfId="0" applyNumberFormat="1" applyFont="1" applyFill="1" applyBorder="1" applyAlignment="1" applyProtection="1">
      <alignment horizontal="right"/>
      <protection locked="0"/>
    </xf>
    <xf numFmtId="4" fontId="7" fillId="0" borderId="0" xfId="0" applyNumberFormat="1" applyFont="1" applyFill="1" applyBorder="1" applyProtection="1">
      <protection locked="0"/>
    </xf>
    <xf numFmtId="0" fontId="8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8"/>
  <sheetViews>
    <sheetView tabSelected="1" topLeftCell="A27" zoomScale="145" zoomScaleNormal="145" workbookViewId="0">
      <selection activeCell="A8" sqref="A8:T36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">
      <c r="A4" s="5" t="s">
        <v>21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x14ac:dyDescent="0.2">
      <c r="A5" s="5" t="s">
        <v>72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x14ac:dyDescent="0.2">
      <c r="A6" s="5" t="s">
        <v>77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 t="s">
        <v>78</v>
      </c>
      <c r="T8" s="7"/>
    </row>
    <row r="9" spans="1:20" ht="18.75" customHeight="1" x14ac:dyDescent="0.2">
      <c r="A9" s="9" t="s">
        <v>0</v>
      </c>
      <c r="B9" s="10" t="s">
        <v>1</v>
      </c>
      <c r="C9" s="10" t="s">
        <v>5</v>
      </c>
      <c r="D9" s="10" t="s">
        <v>6</v>
      </c>
      <c r="E9" s="11"/>
      <c r="F9" s="11"/>
      <c r="G9" s="9" t="s">
        <v>36</v>
      </c>
      <c r="H9" s="9" t="s">
        <v>2</v>
      </c>
      <c r="I9" s="9" t="s">
        <v>37</v>
      </c>
      <c r="J9" s="10" t="s">
        <v>3</v>
      </c>
      <c r="K9" s="10"/>
      <c r="L9" s="10"/>
      <c r="M9" s="10"/>
      <c r="N9" s="10"/>
      <c r="O9" s="10"/>
      <c r="P9" s="10"/>
      <c r="Q9" s="9" t="s">
        <v>4</v>
      </c>
      <c r="R9" s="9"/>
      <c r="S9" s="9" t="s">
        <v>41</v>
      </c>
      <c r="T9" s="12" t="s">
        <v>22</v>
      </c>
    </row>
    <row r="10" spans="1:20" ht="19.5" customHeight="1" x14ac:dyDescent="0.2">
      <c r="A10" s="9"/>
      <c r="B10" s="10"/>
      <c r="C10" s="10"/>
      <c r="D10" s="10"/>
      <c r="E10" s="11" t="s">
        <v>55</v>
      </c>
      <c r="F10" s="11" t="s">
        <v>23</v>
      </c>
      <c r="G10" s="9"/>
      <c r="H10" s="9"/>
      <c r="I10" s="9"/>
      <c r="J10" s="9" t="s">
        <v>7</v>
      </c>
      <c r="K10" s="9"/>
      <c r="L10" s="9" t="s">
        <v>20</v>
      </c>
      <c r="M10" s="9" t="s">
        <v>8</v>
      </c>
      <c r="N10" s="9"/>
      <c r="O10" s="12" t="s">
        <v>9</v>
      </c>
      <c r="P10" s="12" t="s">
        <v>38</v>
      </c>
      <c r="Q10" s="12" t="s">
        <v>39</v>
      </c>
      <c r="R10" s="12" t="s">
        <v>40</v>
      </c>
      <c r="S10" s="9"/>
      <c r="T10" s="12"/>
    </row>
    <row r="11" spans="1:20" ht="22.5" x14ac:dyDescent="0.2">
      <c r="A11" s="9"/>
      <c r="B11" s="10"/>
      <c r="C11" s="10"/>
      <c r="D11" s="10"/>
      <c r="E11" s="11"/>
      <c r="F11" s="11"/>
      <c r="G11" s="9"/>
      <c r="H11" s="9"/>
      <c r="I11" s="9"/>
      <c r="J11" s="13" t="s">
        <v>10</v>
      </c>
      <c r="K11" s="13" t="s">
        <v>11</v>
      </c>
      <c r="L11" s="9"/>
      <c r="M11" s="13" t="s">
        <v>12</v>
      </c>
      <c r="N11" s="13" t="s">
        <v>13</v>
      </c>
      <c r="O11" s="12"/>
      <c r="P11" s="12"/>
      <c r="Q11" s="12"/>
      <c r="R11" s="12"/>
      <c r="S11" s="9"/>
      <c r="T11" s="12"/>
    </row>
    <row r="12" spans="1:20" x14ac:dyDescent="0.2">
      <c r="A12" s="14">
        <v>1</v>
      </c>
      <c r="B12" s="15" t="s">
        <v>58</v>
      </c>
      <c r="C12" s="16" t="s">
        <v>52</v>
      </c>
      <c r="D12" s="17" t="s">
        <v>14</v>
      </c>
      <c r="E12" s="18" t="s">
        <v>56</v>
      </c>
      <c r="F12" s="19" t="s">
        <v>73</v>
      </c>
      <c r="G12" s="20">
        <v>70000</v>
      </c>
      <c r="H12" s="20">
        <v>5368.48</v>
      </c>
      <c r="I12" s="21">
        <v>25</v>
      </c>
      <c r="J12" s="22">
        <f>(G12*2.87%)</f>
        <v>2009</v>
      </c>
      <c r="K12" s="21">
        <f>(G12*7.1%)</f>
        <v>4970</v>
      </c>
      <c r="L12" s="23">
        <v>660</v>
      </c>
      <c r="M12" s="21">
        <f>(G12*3.04%)</f>
        <v>2128</v>
      </c>
      <c r="N12" s="21">
        <f>(G12*7.09%)</f>
        <v>4963</v>
      </c>
      <c r="O12" s="20"/>
      <c r="P12" s="21">
        <f>SUM(J12+K12+L12+M12+N12+O12)</f>
        <v>14730</v>
      </c>
      <c r="Q12" s="21">
        <f>SUM(H12+I12+J12+M12+O12)</f>
        <v>9530.48</v>
      </c>
      <c r="R12" s="21">
        <f>SUM(K12+L12+N12)</f>
        <v>10593</v>
      </c>
      <c r="S12" s="21">
        <f>SUM(G12-Q12)</f>
        <v>60469.520000000004</v>
      </c>
      <c r="T12" s="24">
        <v>111</v>
      </c>
    </row>
    <row r="13" spans="1:20" x14ac:dyDescent="0.2">
      <c r="A13" s="14">
        <v>2</v>
      </c>
      <c r="B13" s="15" t="s">
        <v>51</v>
      </c>
      <c r="C13" s="16" t="s">
        <v>52</v>
      </c>
      <c r="D13" s="17" t="s">
        <v>53</v>
      </c>
      <c r="E13" s="18" t="s">
        <v>56</v>
      </c>
      <c r="F13" s="19" t="s">
        <v>73</v>
      </c>
      <c r="G13" s="20">
        <v>40000</v>
      </c>
      <c r="H13" s="20">
        <v>442.65</v>
      </c>
      <c r="I13" s="21">
        <v>25</v>
      </c>
      <c r="J13" s="22">
        <f t="shared" ref="J13" si="0">(G13*2.87%)</f>
        <v>1148</v>
      </c>
      <c r="K13" s="21">
        <f t="shared" ref="K13" si="1">(G13*7.1%)</f>
        <v>2839.9999999999995</v>
      </c>
      <c r="L13" s="23">
        <v>440</v>
      </c>
      <c r="M13" s="21">
        <f t="shared" ref="M13" si="2">(G13*3.04%)</f>
        <v>1216</v>
      </c>
      <c r="N13" s="21">
        <f t="shared" ref="N13" si="3">(G13*7.09%)</f>
        <v>2836</v>
      </c>
      <c r="O13" s="20"/>
      <c r="P13" s="21">
        <f t="shared" ref="P13" si="4">SUM(J13+K13+L13+M13+N13+O13)</f>
        <v>8480</v>
      </c>
      <c r="Q13" s="21">
        <f t="shared" ref="Q13" si="5">SUM(H13+I13+J13+M13+O13)</f>
        <v>2831.65</v>
      </c>
      <c r="R13" s="21">
        <f t="shared" ref="R13" si="6">SUM(K13+L13+N13)</f>
        <v>6116</v>
      </c>
      <c r="S13" s="21">
        <f t="shared" ref="S13" si="7">SUM(G13-Q13)</f>
        <v>37168.35</v>
      </c>
      <c r="T13" s="24">
        <v>111</v>
      </c>
    </row>
    <row r="14" spans="1:20" x14ac:dyDescent="0.2">
      <c r="A14" s="14">
        <v>3</v>
      </c>
      <c r="B14" s="15" t="s">
        <v>75</v>
      </c>
      <c r="C14" s="16" t="s">
        <v>52</v>
      </c>
      <c r="D14" s="17" t="s">
        <v>53</v>
      </c>
      <c r="E14" s="18" t="s">
        <v>76</v>
      </c>
      <c r="F14" s="19" t="s">
        <v>73</v>
      </c>
      <c r="G14" s="20">
        <v>40000</v>
      </c>
      <c r="H14" s="20">
        <v>442.65</v>
      </c>
      <c r="I14" s="21">
        <v>25</v>
      </c>
      <c r="J14" s="22">
        <f t="shared" ref="J14" si="8">(G14*2.87%)</f>
        <v>1148</v>
      </c>
      <c r="K14" s="21">
        <f t="shared" ref="K14" si="9">(G14*7.1%)</f>
        <v>2839.9999999999995</v>
      </c>
      <c r="L14" s="23">
        <v>440</v>
      </c>
      <c r="M14" s="21">
        <f t="shared" ref="M14" si="10">(G14*3.04%)</f>
        <v>1216</v>
      </c>
      <c r="N14" s="21">
        <f t="shared" ref="N14" si="11">(G14*7.09%)</f>
        <v>2836</v>
      </c>
      <c r="O14" s="20"/>
      <c r="P14" s="21">
        <f t="shared" ref="P14" si="12">SUM(J14+K14+L14+M14+N14+O14)</f>
        <v>8480</v>
      </c>
      <c r="Q14" s="21">
        <f t="shared" ref="Q14" si="13">SUM(H14+I14+J14+M14+O14)</f>
        <v>2831.65</v>
      </c>
      <c r="R14" s="21">
        <f t="shared" ref="R14" si="14">SUM(K14+L14+N14)</f>
        <v>6116</v>
      </c>
      <c r="S14" s="21">
        <f t="shared" ref="S14" si="15">SUM(G14-Q14)</f>
        <v>37168.35</v>
      </c>
      <c r="T14" s="24">
        <v>111</v>
      </c>
    </row>
    <row r="15" spans="1:20" x14ac:dyDescent="0.2">
      <c r="A15" s="14">
        <v>4</v>
      </c>
      <c r="B15" s="15" t="s">
        <v>27</v>
      </c>
      <c r="C15" s="16" t="s">
        <v>28</v>
      </c>
      <c r="D15" s="17" t="s">
        <v>79</v>
      </c>
      <c r="E15" s="18" t="s">
        <v>56</v>
      </c>
      <c r="F15" s="19" t="s">
        <v>73</v>
      </c>
      <c r="G15" s="20">
        <v>49000</v>
      </c>
      <c r="H15" s="20">
        <v>1712.87</v>
      </c>
      <c r="I15" s="21">
        <v>25</v>
      </c>
      <c r="J15" s="22">
        <f t="shared" ref="J15:J16" si="16">(G15*2.87%)</f>
        <v>1406.3</v>
      </c>
      <c r="K15" s="21">
        <f t="shared" ref="K15:K16" si="17">(G15*7.1%)</f>
        <v>3478.9999999999995</v>
      </c>
      <c r="L15" s="23">
        <v>429</v>
      </c>
      <c r="M15" s="21">
        <f t="shared" ref="M15:M16" si="18">(G15*3.04%)</f>
        <v>1489.6</v>
      </c>
      <c r="N15" s="21">
        <f t="shared" ref="N15:N16" si="19">(G15*7.09%)</f>
        <v>3474.1000000000004</v>
      </c>
      <c r="O15" s="20"/>
      <c r="P15" s="21">
        <f t="shared" ref="P15:P16" si="20">SUM(J15+K15+L15+M15+N15+O15)</f>
        <v>10278</v>
      </c>
      <c r="Q15" s="21">
        <f t="shared" ref="Q15:Q16" si="21">SUM(H15+I15+J15+M15+O15)</f>
        <v>4633.7700000000004</v>
      </c>
      <c r="R15" s="21">
        <f t="shared" ref="R15:R16" si="22">SUM(K15+L15+N15)</f>
        <v>7382.1</v>
      </c>
      <c r="S15" s="21">
        <f t="shared" ref="S15:S16" si="23">SUM(G15-Q15)</f>
        <v>44366.229999999996</v>
      </c>
      <c r="T15" s="24">
        <v>111</v>
      </c>
    </row>
    <row r="16" spans="1:20" x14ac:dyDescent="0.2">
      <c r="A16" s="14">
        <v>5</v>
      </c>
      <c r="B16" s="15" t="s">
        <v>42</v>
      </c>
      <c r="C16" s="16" t="s">
        <v>28</v>
      </c>
      <c r="D16" s="17" t="s">
        <v>79</v>
      </c>
      <c r="E16" s="18" t="s">
        <v>57</v>
      </c>
      <c r="F16" s="19" t="s">
        <v>73</v>
      </c>
      <c r="G16" s="20">
        <v>60000</v>
      </c>
      <c r="H16" s="20">
        <v>3486.68</v>
      </c>
      <c r="I16" s="21">
        <v>25</v>
      </c>
      <c r="J16" s="22">
        <f t="shared" si="16"/>
        <v>1722</v>
      </c>
      <c r="K16" s="21">
        <f t="shared" si="17"/>
        <v>4260</v>
      </c>
      <c r="L16" s="23">
        <v>660</v>
      </c>
      <c r="M16" s="21">
        <f t="shared" si="18"/>
        <v>1824</v>
      </c>
      <c r="N16" s="21">
        <f t="shared" si="19"/>
        <v>4254</v>
      </c>
      <c r="O16" s="20"/>
      <c r="P16" s="21">
        <f t="shared" si="20"/>
        <v>12720</v>
      </c>
      <c r="Q16" s="21">
        <f t="shared" si="21"/>
        <v>7057.68</v>
      </c>
      <c r="R16" s="21">
        <f t="shared" si="22"/>
        <v>9174</v>
      </c>
      <c r="S16" s="21">
        <f t="shared" si="23"/>
        <v>52942.32</v>
      </c>
      <c r="T16" s="24">
        <v>111</v>
      </c>
    </row>
    <row r="17" spans="1:20" x14ac:dyDescent="0.2">
      <c r="A17" s="14">
        <v>6</v>
      </c>
      <c r="B17" s="15" t="s">
        <v>29</v>
      </c>
      <c r="C17" s="16" t="s">
        <v>30</v>
      </c>
      <c r="D17" s="17" t="s">
        <v>31</v>
      </c>
      <c r="E17" s="18" t="s">
        <v>56</v>
      </c>
      <c r="F17" s="19" t="s">
        <v>73</v>
      </c>
      <c r="G17" s="20">
        <v>25000</v>
      </c>
      <c r="H17" s="20">
        <v>0</v>
      </c>
      <c r="I17" s="21">
        <v>25</v>
      </c>
      <c r="J17" s="22">
        <f t="shared" ref="J17:J22" si="24">(G17*2.87%)</f>
        <v>717.5</v>
      </c>
      <c r="K17" s="21">
        <f t="shared" ref="K17:K22" si="25">(G17*7.1%)</f>
        <v>1774.9999999999998</v>
      </c>
      <c r="L17" s="23">
        <v>275</v>
      </c>
      <c r="M17" s="21">
        <f t="shared" ref="M17:M22" si="26">(G17*3.04%)</f>
        <v>760</v>
      </c>
      <c r="N17" s="21">
        <f t="shared" ref="N17:N22" si="27">(G17*7.09%)</f>
        <v>1772.5000000000002</v>
      </c>
      <c r="O17" s="20"/>
      <c r="P17" s="21">
        <f t="shared" ref="P17" si="28">SUM(J17+K17+L17+M17+N17+O17)</f>
        <v>5300</v>
      </c>
      <c r="Q17" s="21">
        <f t="shared" ref="Q17:Q22" si="29">SUM(H17+I17+J17+M17+O17)</f>
        <v>1502.5</v>
      </c>
      <c r="R17" s="21">
        <f t="shared" ref="R17:R22" si="30">SUM(K17+L17+N17)</f>
        <v>3822.5</v>
      </c>
      <c r="S17" s="21">
        <f t="shared" ref="S17:S22" si="31">SUM(G17-Q17)</f>
        <v>23497.5</v>
      </c>
      <c r="T17" s="24">
        <v>111</v>
      </c>
    </row>
    <row r="18" spans="1:20" x14ac:dyDescent="0.2">
      <c r="A18" s="14" t="s">
        <v>81</v>
      </c>
      <c r="B18" s="15" t="s">
        <v>32</v>
      </c>
      <c r="C18" s="16" t="s">
        <v>82</v>
      </c>
      <c r="D18" s="17" t="s">
        <v>80</v>
      </c>
      <c r="E18" s="18" t="s">
        <v>56</v>
      </c>
      <c r="F18" s="19" t="s">
        <v>73</v>
      </c>
      <c r="G18" s="20">
        <v>60000</v>
      </c>
      <c r="H18" s="20">
        <v>3486.68</v>
      </c>
      <c r="I18" s="21">
        <v>25</v>
      </c>
      <c r="J18" s="22">
        <f t="shared" ref="J18:J19" si="32">(G18*2.87%)</f>
        <v>1722</v>
      </c>
      <c r="K18" s="21">
        <f t="shared" ref="K18:K19" si="33">(G18*7.1%)</f>
        <v>4260</v>
      </c>
      <c r="L18" s="23">
        <v>660</v>
      </c>
      <c r="M18" s="21">
        <f t="shared" ref="M18:M19" si="34">(G18*3.04%)</f>
        <v>1824</v>
      </c>
      <c r="N18" s="21">
        <f t="shared" ref="N18:N19" si="35">(G18*7.09%)</f>
        <v>4254</v>
      </c>
      <c r="O18" s="20"/>
      <c r="P18" s="21">
        <f t="shared" ref="P18" si="36">SUM(J18+K18+L18+M18+N18+O18)</f>
        <v>12720</v>
      </c>
      <c r="Q18" s="21">
        <f t="shared" ref="Q18:Q19" si="37">SUM(H18+I18+J18+M18+O18)</f>
        <v>7057.68</v>
      </c>
      <c r="R18" s="21">
        <f t="shared" ref="R18:R19" si="38">SUM(K18+L18+N18)</f>
        <v>9174</v>
      </c>
      <c r="S18" s="21">
        <f t="shared" ref="S18:S19" si="39">SUM(G18-Q18)</f>
        <v>52942.32</v>
      </c>
      <c r="T18" s="24">
        <v>111</v>
      </c>
    </row>
    <row r="19" spans="1:20" x14ac:dyDescent="0.2">
      <c r="A19" s="14">
        <v>8</v>
      </c>
      <c r="B19" s="15" t="s">
        <v>33</v>
      </c>
      <c r="C19" s="16" t="s">
        <v>34</v>
      </c>
      <c r="D19" s="17" t="s">
        <v>26</v>
      </c>
      <c r="E19" s="18" t="s">
        <v>56</v>
      </c>
      <c r="F19" s="19" t="s">
        <v>73</v>
      </c>
      <c r="G19" s="20">
        <v>80000</v>
      </c>
      <c r="H19" s="20">
        <v>7400.87</v>
      </c>
      <c r="I19" s="21">
        <v>25</v>
      </c>
      <c r="J19" s="22">
        <f t="shared" si="32"/>
        <v>2296</v>
      </c>
      <c r="K19" s="21">
        <f t="shared" si="33"/>
        <v>5679.9999999999991</v>
      </c>
      <c r="L19" s="23">
        <v>715.55</v>
      </c>
      <c r="M19" s="21">
        <f t="shared" si="34"/>
        <v>2432</v>
      </c>
      <c r="N19" s="21">
        <f t="shared" si="35"/>
        <v>5672</v>
      </c>
      <c r="O19" s="20"/>
      <c r="P19" s="21">
        <f t="shared" ref="P19" si="40">SUM(J19+K19+L19+M19+N19+O19)</f>
        <v>16795.55</v>
      </c>
      <c r="Q19" s="21">
        <f t="shared" si="37"/>
        <v>12153.869999999999</v>
      </c>
      <c r="R19" s="21">
        <f t="shared" si="38"/>
        <v>12067.55</v>
      </c>
      <c r="S19" s="21">
        <f t="shared" si="39"/>
        <v>67846.13</v>
      </c>
      <c r="T19" s="24">
        <v>111</v>
      </c>
    </row>
    <row r="20" spans="1:20" x14ac:dyDescent="0.2">
      <c r="A20" s="14">
        <v>9</v>
      </c>
      <c r="B20" s="15" t="s">
        <v>74</v>
      </c>
      <c r="C20" s="16" t="s">
        <v>17</v>
      </c>
      <c r="D20" s="17" t="s">
        <v>26</v>
      </c>
      <c r="E20" s="18" t="s">
        <v>56</v>
      </c>
      <c r="F20" s="19" t="s">
        <v>73</v>
      </c>
      <c r="G20" s="20">
        <v>80000</v>
      </c>
      <c r="H20" s="20">
        <v>7400.87</v>
      </c>
      <c r="I20" s="21">
        <v>25</v>
      </c>
      <c r="J20" s="22">
        <f t="shared" ref="J20" si="41">(G20*2.87%)</f>
        <v>2296</v>
      </c>
      <c r="K20" s="21">
        <f t="shared" ref="K20" si="42">(G20*7.1%)</f>
        <v>5679.9999999999991</v>
      </c>
      <c r="L20" s="23">
        <v>715.55</v>
      </c>
      <c r="M20" s="21">
        <f t="shared" ref="M20" si="43">(G20*3.04%)</f>
        <v>2432</v>
      </c>
      <c r="N20" s="21">
        <f t="shared" ref="N20" si="44">(G20*7.09%)</f>
        <v>5672</v>
      </c>
      <c r="O20" s="20"/>
      <c r="P20" s="21">
        <f t="shared" ref="P20" si="45">SUM(J20+K20+L20+M20+N20+O20)</f>
        <v>16795.55</v>
      </c>
      <c r="Q20" s="21">
        <f t="shared" ref="Q20" si="46">SUM(H20+I20+J20+M20+O20)</f>
        <v>12153.869999999999</v>
      </c>
      <c r="R20" s="21">
        <f t="shared" ref="R20" si="47">SUM(K20+L20+N20)</f>
        <v>12067.55</v>
      </c>
      <c r="S20" s="21">
        <f t="shared" ref="S20" si="48">SUM(G20-Q20)</f>
        <v>67846.13</v>
      </c>
      <c r="T20" s="24">
        <v>111</v>
      </c>
    </row>
    <row r="21" spans="1:20" x14ac:dyDescent="0.2">
      <c r="A21" s="14">
        <v>10</v>
      </c>
      <c r="B21" s="16" t="s">
        <v>65</v>
      </c>
      <c r="C21" s="16" t="s">
        <v>66</v>
      </c>
      <c r="D21" s="17" t="s">
        <v>67</v>
      </c>
      <c r="E21" s="18" t="s">
        <v>57</v>
      </c>
      <c r="F21" s="19" t="s">
        <v>73</v>
      </c>
      <c r="G21" s="20">
        <v>40000</v>
      </c>
      <c r="H21" s="20">
        <v>442.65</v>
      </c>
      <c r="I21" s="21">
        <v>25</v>
      </c>
      <c r="J21" s="22">
        <f t="shared" ref="J21" si="49">(G21*2.87%)</f>
        <v>1148</v>
      </c>
      <c r="K21" s="21">
        <f t="shared" ref="K21" si="50">(G21*7.1%)</f>
        <v>2839.9999999999995</v>
      </c>
      <c r="L21" s="23">
        <v>440</v>
      </c>
      <c r="M21" s="21">
        <f t="shared" ref="M21" si="51">(G21*3.04%)</f>
        <v>1216</v>
      </c>
      <c r="N21" s="21">
        <f t="shared" ref="N21" si="52">(G21*7.09%)</f>
        <v>2836</v>
      </c>
      <c r="O21" s="20"/>
      <c r="P21" s="21">
        <f t="shared" ref="P21" si="53">SUM(J21+K21+L21+M21+N21+O21)</f>
        <v>8480</v>
      </c>
      <c r="Q21" s="21">
        <f t="shared" ref="Q21" si="54">SUM(H21+I21+J21+M21+O21)</f>
        <v>2831.65</v>
      </c>
      <c r="R21" s="21">
        <f t="shared" ref="R21" si="55">SUM(K21+L21+N21)</f>
        <v>6116</v>
      </c>
      <c r="S21" s="21">
        <f t="shared" ref="S21" si="56">SUM(G21-Q21)</f>
        <v>37168.35</v>
      </c>
      <c r="T21" s="24">
        <v>111</v>
      </c>
    </row>
    <row r="22" spans="1:20" x14ac:dyDescent="0.2">
      <c r="A22" s="14">
        <v>11</v>
      </c>
      <c r="B22" s="15" t="s">
        <v>35</v>
      </c>
      <c r="C22" s="16" t="s">
        <v>15</v>
      </c>
      <c r="D22" s="17" t="s">
        <v>26</v>
      </c>
      <c r="E22" s="18" t="s">
        <v>56</v>
      </c>
      <c r="F22" s="19" t="s">
        <v>73</v>
      </c>
      <c r="G22" s="20">
        <v>100000</v>
      </c>
      <c r="H22" s="20">
        <v>12105.37</v>
      </c>
      <c r="I22" s="21">
        <v>25</v>
      </c>
      <c r="J22" s="22">
        <f t="shared" si="24"/>
        <v>2870</v>
      </c>
      <c r="K22" s="21">
        <f t="shared" si="25"/>
        <v>7099.9999999999991</v>
      </c>
      <c r="L22" s="23">
        <v>715.55</v>
      </c>
      <c r="M22" s="21">
        <f t="shared" si="26"/>
        <v>3040</v>
      </c>
      <c r="N22" s="21">
        <f t="shared" si="27"/>
        <v>7090.0000000000009</v>
      </c>
      <c r="O22" s="20"/>
      <c r="P22" s="21">
        <f t="shared" ref="P22" si="57">SUM(J22+K22+L22+M22+N22+O22)</f>
        <v>20815.55</v>
      </c>
      <c r="Q22" s="21">
        <f t="shared" si="29"/>
        <v>18040.370000000003</v>
      </c>
      <c r="R22" s="21">
        <f t="shared" si="30"/>
        <v>14905.55</v>
      </c>
      <c r="S22" s="21">
        <f t="shared" si="31"/>
        <v>81959.63</v>
      </c>
      <c r="T22" s="24">
        <v>111</v>
      </c>
    </row>
    <row r="23" spans="1:20" x14ac:dyDescent="0.2">
      <c r="A23" s="14">
        <v>12</v>
      </c>
      <c r="B23" s="15" t="s">
        <v>64</v>
      </c>
      <c r="C23" s="16" t="s">
        <v>16</v>
      </c>
      <c r="D23" s="17" t="s">
        <v>14</v>
      </c>
      <c r="E23" s="18" t="s">
        <v>57</v>
      </c>
      <c r="F23" s="19" t="s">
        <v>73</v>
      </c>
      <c r="G23" s="20">
        <v>45000</v>
      </c>
      <c r="H23" s="20">
        <v>1148.33</v>
      </c>
      <c r="I23" s="21">
        <v>25</v>
      </c>
      <c r="J23" s="22">
        <f>(G23*2.87%)</f>
        <v>1291.5</v>
      </c>
      <c r="K23" s="21">
        <f>(G23*7.1%)</f>
        <v>3194.9999999999995</v>
      </c>
      <c r="L23" s="23">
        <v>495</v>
      </c>
      <c r="M23" s="21">
        <f>(G23*3.04%)</f>
        <v>1368</v>
      </c>
      <c r="N23" s="21">
        <f>(G23*7.09%)</f>
        <v>3190.5</v>
      </c>
      <c r="O23" s="20"/>
      <c r="P23" s="21">
        <f>SUM(J23+K23+L23+M23+N23+O23)</f>
        <v>9540</v>
      </c>
      <c r="Q23" s="21">
        <f>SUM(H23+I23+J23+M23+O23)</f>
        <v>3832.83</v>
      </c>
      <c r="R23" s="21">
        <f>SUM(K23+L23+N23)</f>
        <v>6880.5</v>
      </c>
      <c r="S23" s="21">
        <f>SUM(G23-Q23)</f>
        <v>41167.17</v>
      </c>
      <c r="T23" s="24">
        <v>111</v>
      </c>
    </row>
    <row r="24" spans="1:20" x14ac:dyDescent="0.2">
      <c r="A24" s="14">
        <v>13</v>
      </c>
      <c r="B24" s="15" t="s">
        <v>50</v>
      </c>
      <c r="C24" s="16" t="s">
        <v>61</v>
      </c>
      <c r="D24" s="17" t="s">
        <v>43</v>
      </c>
      <c r="E24" s="18" t="s">
        <v>57</v>
      </c>
      <c r="F24" s="19" t="s">
        <v>73</v>
      </c>
      <c r="G24" s="20">
        <v>45000</v>
      </c>
      <c r="H24" s="20">
        <v>1148.33</v>
      </c>
      <c r="I24" s="21">
        <v>25</v>
      </c>
      <c r="J24" s="22">
        <f>(G24*2.87%)</f>
        <v>1291.5</v>
      </c>
      <c r="K24" s="21">
        <f>(G24*7.1%)</f>
        <v>3194.9999999999995</v>
      </c>
      <c r="L24" s="23">
        <v>495</v>
      </c>
      <c r="M24" s="21">
        <f>(G24*3.04%)</f>
        <v>1368</v>
      </c>
      <c r="N24" s="21">
        <f>(G24*7.09%)</f>
        <v>3190.5</v>
      </c>
      <c r="O24" s="20"/>
      <c r="P24" s="21">
        <f>SUM(J24+K24+L24+M24+N24+O24)</f>
        <v>9540</v>
      </c>
      <c r="Q24" s="21">
        <f>SUM(H24+I24+J24+M24+O24)</f>
        <v>3832.83</v>
      </c>
      <c r="R24" s="21">
        <f>SUM(K24+L24+N24)</f>
        <v>6880.5</v>
      </c>
      <c r="S24" s="21">
        <f>SUM(G24-Q24)</f>
        <v>41167.17</v>
      </c>
      <c r="T24" s="24">
        <v>111</v>
      </c>
    </row>
    <row r="25" spans="1:20" x14ac:dyDescent="0.2">
      <c r="A25" s="14">
        <v>14</v>
      </c>
      <c r="B25" s="16" t="s">
        <v>45</v>
      </c>
      <c r="C25" s="16" t="s">
        <v>44</v>
      </c>
      <c r="D25" s="17" t="s">
        <v>43</v>
      </c>
      <c r="E25" s="18" t="s">
        <v>57</v>
      </c>
      <c r="F25" s="19" t="s">
        <v>73</v>
      </c>
      <c r="G25" s="20">
        <v>40000</v>
      </c>
      <c r="H25" s="20">
        <v>442.65</v>
      </c>
      <c r="I25" s="21">
        <v>25</v>
      </c>
      <c r="J25" s="22">
        <f t="shared" ref="J25:J28" si="58">(G25*2.87%)</f>
        <v>1148</v>
      </c>
      <c r="K25" s="21">
        <f t="shared" ref="K25:K28" si="59">(G25*7.1%)</f>
        <v>2839.9999999999995</v>
      </c>
      <c r="L25" s="23">
        <v>440</v>
      </c>
      <c r="M25" s="21">
        <f t="shared" ref="M25:M28" si="60">(G25*3.04%)</f>
        <v>1216</v>
      </c>
      <c r="N25" s="21">
        <f t="shared" ref="N25:N28" si="61">(G25*7.09%)</f>
        <v>2836</v>
      </c>
      <c r="O25" s="20"/>
      <c r="P25" s="21">
        <f t="shared" ref="P25:P28" si="62">SUM(J25+K25+L25+M25+N25+O25)</f>
        <v>8480</v>
      </c>
      <c r="Q25" s="21">
        <f t="shared" ref="Q25:Q28" si="63">SUM(H25+I25+J25+M25+O25)</f>
        <v>2831.65</v>
      </c>
      <c r="R25" s="21">
        <f t="shared" ref="R25:R28" si="64">SUM(K25+L25+N25)</f>
        <v>6116</v>
      </c>
      <c r="S25" s="21">
        <f t="shared" ref="S25:S28" si="65">SUM(G25-Q25)</f>
        <v>37168.35</v>
      </c>
      <c r="T25" s="24">
        <v>111</v>
      </c>
    </row>
    <row r="26" spans="1:20" x14ac:dyDescent="0.2">
      <c r="A26" s="14">
        <v>15</v>
      </c>
      <c r="B26" s="16" t="s">
        <v>62</v>
      </c>
      <c r="C26" s="16" t="s">
        <v>44</v>
      </c>
      <c r="D26" s="17" t="s">
        <v>14</v>
      </c>
      <c r="E26" s="18" t="s">
        <v>56</v>
      </c>
      <c r="F26" s="19" t="s">
        <v>73</v>
      </c>
      <c r="G26" s="20">
        <v>40000</v>
      </c>
      <c r="H26" s="20">
        <v>442.65</v>
      </c>
      <c r="I26" s="21">
        <v>25</v>
      </c>
      <c r="J26" s="22">
        <f t="shared" ref="J26" si="66">(G26*2.87%)</f>
        <v>1148</v>
      </c>
      <c r="K26" s="21">
        <f t="shared" ref="K26" si="67">(G26*7.1%)</f>
        <v>2839.9999999999995</v>
      </c>
      <c r="L26" s="23">
        <v>440</v>
      </c>
      <c r="M26" s="21">
        <f t="shared" ref="M26" si="68">(G26*3.04%)</f>
        <v>1216</v>
      </c>
      <c r="N26" s="21">
        <f t="shared" ref="N26" si="69">(G26*7.09%)</f>
        <v>2836</v>
      </c>
      <c r="O26" s="20"/>
      <c r="P26" s="21">
        <f t="shared" ref="P26" si="70">SUM(J26+K26+L26+M26+N26+O26)</f>
        <v>8480</v>
      </c>
      <c r="Q26" s="21">
        <f t="shared" ref="Q26" si="71">SUM(H26+I26+J26+M26+O26)</f>
        <v>2831.65</v>
      </c>
      <c r="R26" s="21">
        <f t="shared" ref="R26" si="72">SUM(K26+L26+N26)</f>
        <v>6116</v>
      </c>
      <c r="S26" s="21">
        <f t="shared" ref="S26" si="73">SUM(G26-Q26)</f>
        <v>37168.35</v>
      </c>
      <c r="T26" s="24">
        <v>111</v>
      </c>
    </row>
    <row r="27" spans="1:20" x14ac:dyDescent="0.2">
      <c r="A27" s="14">
        <v>16</v>
      </c>
      <c r="B27" s="16" t="s">
        <v>46</v>
      </c>
      <c r="C27" s="16" t="s">
        <v>48</v>
      </c>
      <c r="D27" s="17" t="s">
        <v>43</v>
      </c>
      <c r="E27" s="18" t="s">
        <v>56</v>
      </c>
      <c r="F27" s="19" t="s">
        <v>73</v>
      </c>
      <c r="G27" s="20">
        <v>45000</v>
      </c>
      <c r="H27" s="20">
        <v>1148.33</v>
      </c>
      <c r="I27" s="21">
        <v>25</v>
      </c>
      <c r="J27" s="22">
        <f t="shared" si="58"/>
        <v>1291.5</v>
      </c>
      <c r="K27" s="21">
        <f t="shared" si="59"/>
        <v>3194.9999999999995</v>
      </c>
      <c r="L27" s="23">
        <v>495</v>
      </c>
      <c r="M27" s="21">
        <f t="shared" si="60"/>
        <v>1368</v>
      </c>
      <c r="N27" s="21">
        <f t="shared" si="61"/>
        <v>3190.5</v>
      </c>
      <c r="O27" s="20"/>
      <c r="P27" s="21">
        <f t="shared" si="62"/>
        <v>9540</v>
      </c>
      <c r="Q27" s="21">
        <f t="shared" si="63"/>
        <v>3832.83</v>
      </c>
      <c r="R27" s="21">
        <f t="shared" si="64"/>
        <v>6880.5</v>
      </c>
      <c r="S27" s="21">
        <f t="shared" si="65"/>
        <v>41167.17</v>
      </c>
      <c r="T27" s="24">
        <v>111</v>
      </c>
    </row>
    <row r="28" spans="1:20" x14ac:dyDescent="0.2">
      <c r="A28" s="14">
        <v>17</v>
      </c>
      <c r="B28" s="16" t="s">
        <v>59</v>
      </c>
      <c r="C28" s="16" t="s">
        <v>48</v>
      </c>
      <c r="D28" s="17" t="s">
        <v>43</v>
      </c>
      <c r="E28" s="18" t="s">
        <v>57</v>
      </c>
      <c r="F28" s="19" t="s">
        <v>73</v>
      </c>
      <c r="G28" s="20">
        <v>65000</v>
      </c>
      <c r="H28" s="20">
        <v>4427.58</v>
      </c>
      <c r="I28" s="21">
        <v>25</v>
      </c>
      <c r="J28" s="22">
        <f t="shared" si="58"/>
        <v>1865.5</v>
      </c>
      <c r="K28" s="21">
        <f t="shared" si="59"/>
        <v>4615</v>
      </c>
      <c r="L28" s="23">
        <v>715.55</v>
      </c>
      <c r="M28" s="21">
        <f t="shared" si="60"/>
        <v>1976</v>
      </c>
      <c r="N28" s="21">
        <f t="shared" si="61"/>
        <v>4608.5</v>
      </c>
      <c r="O28" s="20"/>
      <c r="P28" s="21">
        <f t="shared" si="62"/>
        <v>13780.55</v>
      </c>
      <c r="Q28" s="21">
        <f t="shared" si="63"/>
        <v>8294.08</v>
      </c>
      <c r="R28" s="21">
        <f t="shared" si="64"/>
        <v>9939.0499999999993</v>
      </c>
      <c r="S28" s="21">
        <f t="shared" si="65"/>
        <v>56705.919999999998</v>
      </c>
      <c r="T28" s="24">
        <v>111</v>
      </c>
    </row>
    <row r="29" spans="1:20" x14ac:dyDescent="0.2">
      <c r="A29" s="14">
        <v>18</v>
      </c>
      <c r="B29" s="15" t="s">
        <v>47</v>
      </c>
      <c r="C29" s="16" t="s">
        <v>48</v>
      </c>
      <c r="D29" s="17" t="s">
        <v>43</v>
      </c>
      <c r="E29" s="18" t="s">
        <v>57</v>
      </c>
      <c r="F29" s="19" t="s">
        <v>73</v>
      </c>
      <c r="G29" s="20">
        <v>60000</v>
      </c>
      <c r="H29" s="20">
        <v>3486.68</v>
      </c>
      <c r="I29" s="21">
        <v>25</v>
      </c>
      <c r="J29" s="22">
        <f t="shared" ref="J29" si="74">(G29*2.87%)</f>
        <v>1722</v>
      </c>
      <c r="K29" s="21">
        <f t="shared" ref="K29" si="75">(G29*7.1%)</f>
        <v>4260</v>
      </c>
      <c r="L29" s="23">
        <v>660</v>
      </c>
      <c r="M29" s="21">
        <f t="shared" ref="M29" si="76">(G29*3.04%)</f>
        <v>1824</v>
      </c>
      <c r="N29" s="21">
        <f t="shared" ref="N29" si="77">(G29*7.09%)</f>
        <v>4254</v>
      </c>
      <c r="O29" s="20"/>
      <c r="P29" s="21">
        <f t="shared" ref="P29" si="78">SUM(J29+K29+L29+M29+N29+O29)</f>
        <v>12720</v>
      </c>
      <c r="Q29" s="21">
        <f t="shared" ref="Q29" si="79">SUM(H29+I29+J29+M29+O29)</f>
        <v>7057.68</v>
      </c>
      <c r="R29" s="21">
        <f t="shared" ref="R29" si="80">SUM(K29+L29+N29)</f>
        <v>9174</v>
      </c>
      <c r="S29" s="21">
        <f t="shared" ref="S29" si="81">SUM(G29-Q29)</f>
        <v>52942.32</v>
      </c>
      <c r="T29" s="24">
        <v>111</v>
      </c>
    </row>
    <row r="30" spans="1:20" x14ac:dyDescent="0.2">
      <c r="A30" s="14">
        <v>19</v>
      </c>
      <c r="B30" s="15" t="s">
        <v>63</v>
      </c>
      <c r="C30" s="16" t="s">
        <v>48</v>
      </c>
      <c r="D30" s="17" t="s">
        <v>43</v>
      </c>
      <c r="E30" s="18" t="s">
        <v>56</v>
      </c>
      <c r="F30" s="19" t="s">
        <v>73</v>
      </c>
      <c r="G30" s="20">
        <v>50000</v>
      </c>
      <c r="H30" s="20">
        <v>1854</v>
      </c>
      <c r="I30" s="21">
        <v>25</v>
      </c>
      <c r="J30" s="22">
        <f>(G30*2.87%)</f>
        <v>1435</v>
      </c>
      <c r="K30" s="21">
        <f>(G30*7.1%)</f>
        <v>3549.9999999999995</v>
      </c>
      <c r="L30" s="23">
        <v>550</v>
      </c>
      <c r="M30" s="21">
        <f>(G30*3.04%)</f>
        <v>1520</v>
      </c>
      <c r="N30" s="21">
        <f>(G30*7.09%)</f>
        <v>3545.0000000000005</v>
      </c>
      <c r="O30" s="20"/>
      <c r="P30" s="21">
        <f>SUM(J30+K30+L30+M30+N30+O30)</f>
        <v>10600</v>
      </c>
      <c r="Q30" s="21">
        <f>SUM(H30+I30+J30+M30+O30)</f>
        <v>4834</v>
      </c>
      <c r="R30" s="21">
        <f>SUM(K30+L30+N30)</f>
        <v>7645</v>
      </c>
      <c r="S30" s="21">
        <f>SUM(G30-Q30)</f>
        <v>45166</v>
      </c>
      <c r="T30" s="24">
        <v>111</v>
      </c>
    </row>
    <row r="31" spans="1:20" x14ac:dyDescent="0.2">
      <c r="A31" s="14">
        <v>20</v>
      </c>
      <c r="B31" s="15" t="s">
        <v>54</v>
      </c>
      <c r="C31" s="16" t="s">
        <v>49</v>
      </c>
      <c r="D31" s="17" t="s">
        <v>14</v>
      </c>
      <c r="E31" s="18" t="s">
        <v>57</v>
      </c>
      <c r="F31" s="19" t="s">
        <v>73</v>
      </c>
      <c r="G31" s="20">
        <v>35000</v>
      </c>
      <c r="H31" s="20">
        <v>0</v>
      </c>
      <c r="I31" s="21">
        <v>25</v>
      </c>
      <c r="J31" s="22">
        <f t="shared" ref="J31:J32" si="82">(G31*2.87%)</f>
        <v>1004.5</v>
      </c>
      <c r="K31" s="21">
        <f t="shared" ref="K31:K32" si="83">(G31*7.1%)</f>
        <v>2485</v>
      </c>
      <c r="L31" s="23">
        <v>385</v>
      </c>
      <c r="M31" s="21">
        <f t="shared" ref="M31:M32" si="84">(G31*3.04%)</f>
        <v>1064</v>
      </c>
      <c r="N31" s="21">
        <f t="shared" ref="N31:N32" si="85">(G31*7.09%)</f>
        <v>2481.5</v>
      </c>
      <c r="O31" s="20"/>
      <c r="P31" s="21">
        <f t="shared" ref="P31:P32" si="86">SUM(J31+K31+L31+M31+N31+O31)</f>
        <v>7420</v>
      </c>
      <c r="Q31" s="21">
        <f t="shared" ref="Q31:Q32" si="87">SUM(H31+I31+J31+M31+O31)</f>
        <v>2093.5</v>
      </c>
      <c r="R31" s="21">
        <f t="shared" ref="R31:R32" si="88">SUM(K31+L31+N31)</f>
        <v>5351.5</v>
      </c>
      <c r="S31" s="21">
        <f t="shared" ref="S31:S32" si="89">SUM(G31-Q31)</f>
        <v>32906.5</v>
      </c>
      <c r="T31" s="24">
        <v>111</v>
      </c>
    </row>
    <row r="32" spans="1:20" x14ac:dyDescent="0.2">
      <c r="A32" s="14">
        <v>21</v>
      </c>
      <c r="B32" s="15" t="s">
        <v>60</v>
      </c>
      <c r="C32" s="16" t="s">
        <v>49</v>
      </c>
      <c r="D32" s="17" t="s">
        <v>14</v>
      </c>
      <c r="E32" s="18" t="s">
        <v>56</v>
      </c>
      <c r="F32" s="19" t="s">
        <v>73</v>
      </c>
      <c r="G32" s="20">
        <v>45000</v>
      </c>
      <c r="H32" s="20">
        <v>1148.33</v>
      </c>
      <c r="I32" s="21">
        <v>25</v>
      </c>
      <c r="J32" s="22">
        <f t="shared" si="82"/>
        <v>1291.5</v>
      </c>
      <c r="K32" s="21">
        <f t="shared" si="83"/>
        <v>3194.9999999999995</v>
      </c>
      <c r="L32" s="23">
        <v>495</v>
      </c>
      <c r="M32" s="21">
        <f t="shared" si="84"/>
        <v>1368</v>
      </c>
      <c r="N32" s="21">
        <f t="shared" si="85"/>
        <v>3190.5</v>
      </c>
      <c r="O32" s="20"/>
      <c r="P32" s="21">
        <f t="shared" si="86"/>
        <v>9540</v>
      </c>
      <c r="Q32" s="21">
        <f t="shared" si="87"/>
        <v>3832.83</v>
      </c>
      <c r="R32" s="21">
        <f t="shared" si="88"/>
        <v>6880.5</v>
      </c>
      <c r="S32" s="21">
        <f t="shared" si="89"/>
        <v>41167.17</v>
      </c>
      <c r="T32" s="24">
        <v>111</v>
      </c>
    </row>
    <row r="33" spans="1:20" x14ac:dyDescent="0.2">
      <c r="A33" s="14">
        <v>22</v>
      </c>
      <c r="B33" s="15" t="s">
        <v>69</v>
      </c>
      <c r="C33" s="16" t="s">
        <v>70</v>
      </c>
      <c r="D33" s="17" t="s">
        <v>71</v>
      </c>
      <c r="E33" s="18" t="s">
        <v>57</v>
      </c>
      <c r="F33" s="19" t="s">
        <v>73</v>
      </c>
      <c r="G33" s="20">
        <v>80000</v>
      </c>
      <c r="H33" s="20">
        <v>7400.87</v>
      </c>
      <c r="I33" s="21">
        <v>25</v>
      </c>
      <c r="J33" s="22">
        <f t="shared" ref="J33" si="90">(G33*2.87%)</f>
        <v>2296</v>
      </c>
      <c r="K33" s="21">
        <f t="shared" ref="K33" si="91">(G33*7.1%)</f>
        <v>5679.9999999999991</v>
      </c>
      <c r="L33" s="23">
        <v>593.21</v>
      </c>
      <c r="M33" s="21">
        <f t="shared" ref="M33" si="92">(G33*3.04%)</f>
        <v>2432</v>
      </c>
      <c r="N33" s="21">
        <f t="shared" ref="N33" si="93">(G33*7.09%)</f>
        <v>5672</v>
      </c>
      <c r="O33" s="20"/>
      <c r="P33" s="21">
        <f t="shared" ref="P33" si="94">SUM(J33+K33+L33+M33+N33+O33)</f>
        <v>16673.21</v>
      </c>
      <c r="Q33" s="21">
        <f t="shared" ref="Q33" si="95">SUM(H33+I33+J33+M33+O33)</f>
        <v>12153.869999999999</v>
      </c>
      <c r="R33" s="21">
        <f t="shared" ref="R33" si="96">SUM(K33+L33+N33)</f>
        <v>11945.21</v>
      </c>
      <c r="S33" s="21">
        <f t="shared" ref="S33" si="97">SUM(G33-Q33)</f>
        <v>67846.13</v>
      </c>
      <c r="T33" s="24">
        <v>111</v>
      </c>
    </row>
    <row r="34" spans="1:20" x14ac:dyDescent="0.2">
      <c r="A34" s="7"/>
      <c r="B34" s="25" t="s">
        <v>18</v>
      </c>
      <c r="C34" s="26"/>
      <c r="D34" s="27"/>
      <c r="E34" s="27"/>
      <c r="F34" s="27"/>
      <c r="G34" s="28">
        <f>SUM(G12:G33)</f>
        <v>1194000</v>
      </c>
      <c r="H34" s="28">
        <f>SUM(H12:H33)</f>
        <v>64937.520000000011</v>
      </c>
      <c r="I34" s="28">
        <f t="shared" ref="I34:N34" si="98">SUM(I12:I33)</f>
        <v>550</v>
      </c>
      <c r="J34" s="28">
        <f t="shared" si="98"/>
        <v>34267.800000000003</v>
      </c>
      <c r="K34" s="28">
        <f t="shared" si="98"/>
        <v>84774</v>
      </c>
      <c r="L34" s="28">
        <v>12201.75</v>
      </c>
      <c r="M34" s="28">
        <f t="shared" si="98"/>
        <v>36297.599999999999</v>
      </c>
      <c r="N34" s="28">
        <f t="shared" si="98"/>
        <v>84654.6</v>
      </c>
      <c r="O34" s="28">
        <f>SUM(O13:O32)</f>
        <v>0</v>
      </c>
      <c r="P34" s="28">
        <f>SUM(P13:P32)</f>
        <v>220505.2</v>
      </c>
      <c r="Q34" s="28">
        <f>SUM(Q13:Q32)</f>
        <v>114368.56999999999</v>
      </c>
      <c r="R34" s="28">
        <f>SUM(R13:R32)</f>
        <v>158804.79999999999</v>
      </c>
      <c r="S34" s="28">
        <f>SUM(S13:S32)</f>
        <v>929631.43</v>
      </c>
      <c r="T34" s="29"/>
    </row>
    <row r="35" spans="1:20" x14ac:dyDescent="0.2">
      <c r="A35" s="7"/>
      <c r="B35" s="7"/>
      <c r="C35" s="7"/>
      <c r="D35" s="7"/>
      <c r="E35" s="7"/>
      <c r="F35" s="7"/>
      <c r="G35" s="20"/>
      <c r="H35" s="20"/>
      <c r="I35" s="7"/>
      <c r="J35" s="20"/>
      <c r="K35" s="20"/>
      <c r="L35" s="20"/>
      <c r="M35" s="20"/>
      <c r="N35" s="20"/>
      <c r="O35" s="7"/>
      <c r="P35" s="7"/>
      <c r="Q35" s="7"/>
      <c r="R35" s="7"/>
      <c r="S35" s="7"/>
      <c r="T35" s="7"/>
    </row>
    <row r="36" spans="1:20" x14ac:dyDescent="0.2">
      <c r="A36" s="7"/>
      <c r="B36" s="7"/>
      <c r="C36" s="7"/>
      <c r="D36" s="7"/>
      <c r="E36" s="7"/>
      <c r="F36" s="7"/>
      <c r="G36" s="7"/>
      <c r="H36" s="7" t="s">
        <v>19</v>
      </c>
      <c r="I36" s="7"/>
      <c r="J36" s="7"/>
      <c r="K36" s="7"/>
      <c r="L36" s="30"/>
      <c r="M36" s="7"/>
      <c r="N36" s="7"/>
      <c r="O36" s="7"/>
      <c r="P36" s="7"/>
      <c r="Q36" s="7"/>
      <c r="R36" s="7"/>
      <c r="S36" s="7"/>
      <c r="T36" s="7"/>
    </row>
    <row r="37" spans="1:20" x14ac:dyDescent="0.2">
      <c r="A37" s="3"/>
      <c r="B37" s="3"/>
      <c r="C37" s="3"/>
      <c r="D37" s="3"/>
      <c r="E37" s="3"/>
      <c r="F37" s="3"/>
      <c r="G37" s="4"/>
      <c r="H37" s="4"/>
      <c r="I37" s="4"/>
      <c r="J37" s="4"/>
      <c r="K37" s="4"/>
      <c r="L37" s="4"/>
      <c r="M37" s="4"/>
      <c r="N37" s="4"/>
      <c r="O37" s="3"/>
      <c r="P37" s="3"/>
      <c r="Q37" s="3"/>
      <c r="R37" s="3"/>
      <c r="S37" s="3"/>
      <c r="T37" s="3"/>
    </row>
    <row r="38" spans="1:20" ht="15.75" x14ac:dyDescent="0.25">
      <c r="A38" s="6" t="s">
        <v>24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1:20" ht="15.75" x14ac:dyDescent="0.25">
      <c r="A39" s="6" t="s">
        <v>25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1:20" ht="15.75" x14ac:dyDescent="0.25">
      <c r="A40" s="6" t="s">
        <v>68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">
      <c r="H42" s="1"/>
    </row>
    <row r="43" spans="1:20" x14ac:dyDescent="0.2">
      <c r="H43" s="1"/>
    </row>
    <row r="44" spans="1:20" x14ac:dyDescent="0.2">
      <c r="H44" s="1"/>
    </row>
    <row r="45" spans="1:20" x14ac:dyDescent="0.2">
      <c r="H45" s="1"/>
    </row>
    <row r="46" spans="1:20" x14ac:dyDescent="0.2">
      <c r="H46" s="1"/>
    </row>
    <row r="47" spans="1:20" x14ac:dyDescent="0.2">
      <c r="H47" s="1"/>
    </row>
    <row r="48" spans="1:20" x14ac:dyDescent="0.2">
      <c r="H48" s="1"/>
    </row>
  </sheetData>
  <mergeCells count="25">
    <mergeCell ref="A40:T40"/>
    <mergeCell ref="O10:O11"/>
    <mergeCell ref="P10:P11"/>
    <mergeCell ref="Q10:Q11"/>
    <mergeCell ref="R10:R11"/>
    <mergeCell ref="A38:T38"/>
    <mergeCell ref="A39:T39"/>
    <mergeCell ref="D9:D11"/>
    <mergeCell ref="C9:C11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xmlns:xlrd2="http://schemas.microsoft.com/office/spreadsheetml/2017/richdata2"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Accinformacion 1</cp:lastModifiedBy>
  <cp:revision/>
  <cp:lastPrinted>2022-11-10T14:28:55Z</cp:lastPrinted>
  <dcterms:created xsi:type="dcterms:W3CDTF">2013-08-23T15:59:26Z</dcterms:created>
  <dcterms:modified xsi:type="dcterms:W3CDTF">2022-11-11T11:43:50Z</dcterms:modified>
</cp:coreProperties>
</file>