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1" i="10" l="1"/>
  <c r="M21" i="10"/>
  <c r="K21" i="10"/>
  <c r="R21" i="10" s="1"/>
  <c r="J21" i="10"/>
  <c r="Q21" i="10" s="1"/>
  <c r="S21" i="10" s="1"/>
  <c r="P21" i="10" l="1"/>
  <c r="I30" i="10"/>
  <c r="H30" i="10"/>
  <c r="G30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20" i="10"/>
  <c r="M20" i="10"/>
  <c r="K20" i="10"/>
  <c r="J20" i="10"/>
  <c r="R20" i="10" l="1"/>
  <c r="Q20" i="10"/>
  <c r="S20" i="10" s="1"/>
  <c r="P20" i="10"/>
  <c r="N27" i="10"/>
  <c r="M27" i="10"/>
  <c r="K27" i="10"/>
  <c r="J27" i="10"/>
  <c r="N23" i="10"/>
  <c r="M23" i="10"/>
  <c r="K23" i="10"/>
  <c r="J23" i="10"/>
  <c r="R27" i="10" l="1"/>
  <c r="P23" i="10"/>
  <c r="Q27" i="10"/>
  <c r="S27" i="10" s="1"/>
  <c r="R23" i="10"/>
  <c r="P27" i="10"/>
  <c r="Q23" i="10"/>
  <c r="S23" i="10" s="1"/>
  <c r="N28" i="10" l="1"/>
  <c r="M28" i="10"/>
  <c r="K28" i="10"/>
  <c r="J28" i="10"/>
  <c r="J25" i="10"/>
  <c r="K25" i="10"/>
  <c r="M25" i="10"/>
  <c r="N25" i="10"/>
  <c r="Q25" i="10" l="1"/>
  <c r="S25" i="10" s="1"/>
  <c r="R28" i="10"/>
  <c r="Q28" i="10"/>
  <c r="S28" i="10" s="1"/>
  <c r="P28" i="10"/>
  <c r="R25" i="10"/>
  <c r="P25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4" i="10"/>
  <c r="M24" i="10"/>
  <c r="K24" i="10"/>
  <c r="J24" i="10"/>
  <c r="N22" i="10"/>
  <c r="M22" i="10"/>
  <c r="K22" i="10"/>
  <c r="J22" i="10"/>
  <c r="Q24" i="10" l="1"/>
  <c r="S24" i="10" s="1"/>
  <c r="R24" i="10"/>
  <c r="Q22" i="10"/>
  <c r="S22" i="10" s="1"/>
  <c r="R22" i="10"/>
  <c r="P22" i="10"/>
  <c r="P24" i="10"/>
  <c r="N26" i="10"/>
  <c r="M26" i="10"/>
  <c r="K26" i="10"/>
  <c r="J26" i="10"/>
  <c r="N18" i="10"/>
  <c r="M18" i="10"/>
  <c r="K18" i="10"/>
  <c r="J18" i="10"/>
  <c r="N17" i="10"/>
  <c r="M17" i="10"/>
  <c r="K17" i="10"/>
  <c r="J17" i="10"/>
  <c r="N16" i="10"/>
  <c r="M16" i="10"/>
  <c r="M30" i="10" s="1"/>
  <c r="K16" i="10"/>
  <c r="J16" i="10"/>
  <c r="J30" i="10" s="1"/>
  <c r="N30" i="10" l="1"/>
  <c r="K30" i="10"/>
  <c r="R26" i="10"/>
  <c r="Q17" i="10"/>
  <c r="S17" i="10" s="1"/>
  <c r="R17" i="10"/>
  <c r="R18" i="10"/>
  <c r="R16" i="10"/>
  <c r="Q18" i="10"/>
  <c r="S18" i="10" s="1"/>
  <c r="Q26" i="10"/>
  <c r="S26" i="10" s="1"/>
  <c r="P26" i="10"/>
  <c r="Q16" i="10"/>
  <c r="S16" i="10" s="1"/>
  <c r="P18" i="10"/>
  <c r="P17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<sst xmlns="http://schemas.openxmlformats.org/spreadsheetml/2006/main" count="123" uniqueCount="75">
  <si>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</si>
  <si>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</si>
  <si>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</si>
  <si>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</si>
  <si>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</si>
  <si>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</si>
  <si>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</si>
  <si>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</si>
  <si>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</si>
  <si>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</si>
  <si>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</si>
  <si>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</si>
  <si>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</si>
  <si>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</si>
  <si>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</si>
  <si>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</si>
  <si>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</si>
  <si>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</si>
  <si>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</si>
  <si>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</si>
  <si>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</si>
  <si>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</si>
  <si>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</si>
  <si>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</si>
  <si>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</si>
  <si>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</si>
  <si>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</si>
  <si>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</si>
  <si>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</si>
  <si>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</si>
  <si>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</si>
  <si>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</si>
  <si>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</si>
  <si>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</si>
  <si>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</si>
  <si>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</si>
  <si>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</si>
  <si>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</si>
  <si>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</si>
  <si>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</si>
  <si>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</si>
  <si>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</si>
  <si>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</si>
  <si>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</si>
  <si>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</si>
  <si>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</si>
  <si>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</si>
  <si>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</si>
  <si>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</si>
  <si>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</si>
  <si>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</si>
  <si>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</si>
  <si>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</si>
  <si>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</si>
  <si>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</si>
  <si>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</si>
  <si>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</si>
  <si>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</si>
  <si>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</si>
  <si>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</si>
  <si>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</si>
  <si>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</si>
  <si>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</si>
  <si>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</si>
  <si>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</si>
  <si>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</si>
  <si>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</si>
  <si>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</si>
  <si>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</si>
  <si>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</si>
  <si>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</si>
  <si>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</si>
  <si>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</si>
  <si>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Correspondiente al mes de Junio del año 2023</t>
  </si>
  <si>
    <t>Fecha: 01/06/2023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</si>
</sst>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zoomScale="145" zoomScaleNormal="145" workbookViewId="0">
      <selection activeCell="J14" sqref="J14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63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74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33</v>
      </c>
      <c r="H9" s="52" t="s">
        <v>2</v>
      </c>
      <c r="I9" s="52" t="s">
        <v>34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17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48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35</v>
      </c>
      <c r="Q10" s="42" t="s">
        <v>36</v>
      </c>
      <c r="R10" s="42" t="s">
        <v>37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51</v>
      </c>
      <c r="C12" s="16" t="s">
        <v>46</v>
      </c>
      <c r="D12" s="17" t="s">
        <v>14</v>
      </c>
      <c r="E12" s="36" t="s">
        <v>49</v>
      </c>
      <c r="F12" s="18" t="s">
        <v>64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66</v>
      </c>
      <c r="C13" s="16" t="s">
        <v>46</v>
      </c>
      <c r="D13" s="17" t="s">
        <v>47</v>
      </c>
      <c r="E13" s="36" t="s">
        <v>67</v>
      </c>
      <c r="F13" s="18" t="s">
        <v>64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68</v>
      </c>
      <c r="E14" s="36" t="s">
        <v>49</v>
      </c>
      <c r="F14" s="18" t="s">
        <v>64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38</v>
      </c>
      <c r="C15" s="16" t="s">
        <v>26</v>
      </c>
      <c r="D15" s="17" t="s">
        <v>68</v>
      </c>
      <c r="E15" s="36" t="s">
        <v>50</v>
      </c>
      <c r="F15" s="18" t="s">
        <v>64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49</v>
      </c>
      <c r="F16" s="18" t="s">
        <v>64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70</v>
      </c>
      <c r="D17" s="17" t="s">
        <v>69</v>
      </c>
      <c r="E17" s="36" t="s">
        <v>49</v>
      </c>
      <c r="F17" s="18" t="s">
        <v>64</v>
      </c>
      <c r="G17" s="19">
        <v>60000</v>
      </c>
      <c r="H17" s="19">
        <v>3486.68</v>
      </c>
      <c r="I17" s="20">
        <v>25</v>
      </c>
      <c r="J17" s="24">
        <f t="shared" ref="J17:J18" si="24">(G17*2.87%)</f>
        <v>1722</v>
      </c>
      <c r="K17" s="20">
        <f t="shared" ref="K17:K18" si="25">(G17*7.1%)</f>
        <v>4260</v>
      </c>
      <c r="L17" s="21">
        <v>660</v>
      </c>
      <c r="M17" s="22">
        <f t="shared" ref="M17:M18" si="26">(G17*3.04%)</f>
        <v>1824</v>
      </c>
      <c r="N17" s="20">
        <f t="shared" ref="N17:N18" si="27">(G17*7.09%)</f>
        <v>4254</v>
      </c>
      <c r="O17" s="19"/>
      <c r="P17" s="20">
        <f t="shared" ref="P17" si="28">SUM(J17+K17+L17+M17+N17+O17)</f>
        <v>12720</v>
      </c>
      <c r="Q17" s="20">
        <f t="shared" ref="Q17:Q18" si="29">SUM(H17+I17+J17+M17+O17)</f>
        <v>7057.68</v>
      </c>
      <c r="R17" s="20">
        <f t="shared" ref="R17:R18" si="30">SUM(K17+L17+N17)</f>
        <v>9174</v>
      </c>
      <c r="S17" s="20">
        <f t="shared" ref="S17:S18" si="31">SUM(G17-Q17)</f>
        <v>52942.32</v>
      </c>
      <c r="T17" s="23">
        <v>111</v>
      </c>
    </row>
    <row r="18" spans="1:20" x14ac:dyDescent="0.2">
      <c r="A18" s="15">
        <v>7</v>
      </c>
      <c r="B18" s="10" t="s">
        <v>31</v>
      </c>
      <c r="C18" s="16" t="s">
        <v>32</v>
      </c>
      <c r="D18" s="17" t="s">
        <v>24</v>
      </c>
      <c r="E18" s="36" t="s">
        <v>49</v>
      </c>
      <c r="F18" s="18" t="s">
        <v>64</v>
      </c>
      <c r="G18" s="19">
        <v>80000</v>
      </c>
      <c r="H18" s="19">
        <v>7400.87</v>
      </c>
      <c r="I18" s="20">
        <v>25</v>
      </c>
      <c r="J18" s="24">
        <f t="shared" si="24"/>
        <v>2296</v>
      </c>
      <c r="K18" s="20">
        <f t="shared" si="25"/>
        <v>5679.9999999999991</v>
      </c>
      <c r="L18" s="21">
        <v>715.55</v>
      </c>
      <c r="M18" s="22">
        <f t="shared" si="26"/>
        <v>2432</v>
      </c>
      <c r="N18" s="20">
        <f t="shared" si="27"/>
        <v>5672</v>
      </c>
      <c r="O18" s="19"/>
      <c r="P18" s="20">
        <f t="shared" ref="P18" si="32">SUM(J18+K18+L18+M18+N18+O18)</f>
        <v>16795.55</v>
      </c>
      <c r="Q18" s="20">
        <f t="shared" si="29"/>
        <v>12153.869999999999</v>
      </c>
      <c r="R18" s="20">
        <f t="shared" si="30"/>
        <v>12067.55</v>
      </c>
      <c r="S18" s="20">
        <f t="shared" si="31"/>
        <v>67846.13</v>
      </c>
      <c r="T18" s="23">
        <v>111</v>
      </c>
    </row>
    <row r="19" spans="1:20" x14ac:dyDescent="0.2">
      <c r="A19" s="15">
        <v>8</v>
      </c>
      <c r="B19" s="10" t="s">
        <v>65</v>
      </c>
      <c r="C19" s="16" t="s">
        <v>16</v>
      </c>
      <c r="D19" s="17" t="s">
        <v>24</v>
      </c>
      <c r="E19" s="36" t="s">
        <v>49</v>
      </c>
      <c r="F19" s="18" t="s">
        <v>64</v>
      </c>
      <c r="G19" s="19">
        <v>80000</v>
      </c>
      <c r="H19" s="19">
        <v>7400.87</v>
      </c>
      <c r="I19" s="20">
        <v>25</v>
      </c>
      <c r="J19" s="24">
        <f t="shared" ref="J19" si="33">(G19*2.87%)</f>
        <v>2296</v>
      </c>
      <c r="K19" s="20">
        <f t="shared" ref="K19" si="34">(G19*7.1%)</f>
        <v>5679.9999999999991</v>
      </c>
      <c r="L19" s="21">
        <v>715.55</v>
      </c>
      <c r="M19" s="22">
        <f t="shared" ref="M19" si="35">(G19*3.04%)</f>
        <v>2432</v>
      </c>
      <c r="N19" s="20">
        <f t="shared" ref="N19" si="36">(G19*7.09%)</f>
        <v>5672</v>
      </c>
      <c r="O19" s="19"/>
      <c r="P19" s="20">
        <f t="shared" ref="P19" si="37">SUM(J19+K19+L19+M19+N19+O19)</f>
        <v>16795.55</v>
      </c>
      <c r="Q19" s="20">
        <f t="shared" ref="Q19" si="38">SUM(H19+I19+J19+M19+O19)</f>
        <v>12153.869999999999</v>
      </c>
      <c r="R19" s="20">
        <f t="shared" ref="R19" si="39">SUM(K19+L19+N19)</f>
        <v>12067.55</v>
      </c>
      <c r="S19" s="20">
        <f t="shared" ref="S19" si="40">SUM(G19-Q19)</f>
        <v>67846.13</v>
      </c>
      <c r="T19" s="23">
        <v>111</v>
      </c>
    </row>
    <row r="20" spans="1:20" x14ac:dyDescent="0.2">
      <c r="A20" s="15">
        <v>9</v>
      </c>
      <c r="B20" s="37" t="s">
        <v>57</v>
      </c>
      <c r="C20" s="16" t="s">
        <v>58</v>
      </c>
      <c r="D20" s="17" t="s">
        <v>59</v>
      </c>
      <c r="E20" s="36" t="s">
        <v>50</v>
      </c>
      <c r="F20" s="18" t="s">
        <v>64</v>
      </c>
      <c r="G20" s="19">
        <v>40000</v>
      </c>
      <c r="H20" s="19">
        <v>442.65</v>
      </c>
      <c r="I20" s="20">
        <v>25</v>
      </c>
      <c r="J20" s="24">
        <f t="shared" ref="J20" si="41">(G20*2.87%)</f>
        <v>1148</v>
      </c>
      <c r="K20" s="20">
        <f t="shared" ref="K20" si="42">(G20*7.1%)</f>
        <v>2839.9999999999995</v>
      </c>
      <c r="L20" s="21">
        <v>440</v>
      </c>
      <c r="M20" s="25">
        <f t="shared" ref="M20" si="43">(G20*3.04%)</f>
        <v>1216</v>
      </c>
      <c r="N20" s="20">
        <f t="shared" ref="N20" si="44">(G20*7.09%)</f>
        <v>2836</v>
      </c>
      <c r="O20" s="19"/>
      <c r="P20" s="20">
        <f t="shared" ref="P20" si="45">SUM(J20+K20+L20+M20+N20+O20)</f>
        <v>8480</v>
      </c>
      <c r="Q20" s="20">
        <f t="shared" ref="Q20" si="46">SUM(H20+I20+J20+M20+O20)</f>
        <v>2831.65</v>
      </c>
      <c r="R20" s="20">
        <f t="shared" ref="R20" si="47">SUM(K20+L20+N20)</f>
        <v>6116</v>
      </c>
      <c r="S20" s="20">
        <f t="shared" ref="S20" si="48">SUM(G20-Q20)</f>
        <v>37168.35</v>
      </c>
      <c r="T20" s="23">
        <v>111</v>
      </c>
    </row>
    <row r="21" spans="1:20" s="2" customFormat="1" x14ac:dyDescent="0.2">
      <c r="A21" s="15">
        <v>10</v>
      </c>
      <c r="B21" s="10" t="s">
        <v>56</v>
      </c>
      <c r="C21" s="16" t="s">
        <v>15</v>
      </c>
      <c r="D21" s="17" t="s">
        <v>14</v>
      </c>
      <c r="E21" s="36" t="s">
        <v>50</v>
      </c>
      <c r="F21" s="18" t="s">
        <v>64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37" t="s">
        <v>41</v>
      </c>
      <c r="C22" s="16" t="s">
        <v>40</v>
      </c>
      <c r="D22" s="17" t="s">
        <v>39</v>
      </c>
      <c r="E22" s="36" t="s">
        <v>50</v>
      </c>
      <c r="F22" s="18" t="s">
        <v>64</v>
      </c>
      <c r="G22" s="19">
        <v>40000</v>
      </c>
      <c r="H22" s="19">
        <v>442.65</v>
      </c>
      <c r="I22" s="20">
        <v>25</v>
      </c>
      <c r="J22" s="24">
        <f t="shared" ref="J22:J25" si="49">(G22*2.87%)</f>
        <v>1148</v>
      </c>
      <c r="K22" s="20">
        <f t="shared" ref="K22:K25" si="50">(G22*7.1%)</f>
        <v>2839.9999999999995</v>
      </c>
      <c r="L22" s="21">
        <v>440</v>
      </c>
      <c r="M22" s="25">
        <f t="shared" ref="M22:M25" si="51">(G22*3.04%)</f>
        <v>1216</v>
      </c>
      <c r="N22" s="20">
        <f t="shared" ref="N22:N25" si="52">(G22*7.09%)</f>
        <v>2836</v>
      </c>
      <c r="O22" s="19"/>
      <c r="P22" s="20">
        <f t="shared" ref="P22:P25" si="53">SUM(J22+K22+L22+M22+N22+O22)</f>
        <v>8480</v>
      </c>
      <c r="Q22" s="20">
        <f t="shared" ref="Q22:Q25" si="54">SUM(H22+I22+J22+M22+O22)</f>
        <v>2831.65</v>
      </c>
      <c r="R22" s="20">
        <f t="shared" ref="R22:R25" si="55">SUM(K22+L22+N22)</f>
        <v>6116</v>
      </c>
      <c r="S22" s="20">
        <f t="shared" ref="S22:S25" si="56">SUM(G22-Q22)</f>
        <v>37168.35</v>
      </c>
      <c r="T22" s="23">
        <v>111</v>
      </c>
    </row>
    <row r="23" spans="1:20" s="2" customFormat="1" x14ac:dyDescent="0.2">
      <c r="A23" s="15">
        <v>12</v>
      </c>
      <c r="B23" s="37" t="s">
        <v>54</v>
      </c>
      <c r="C23" s="16" t="s">
        <v>40</v>
      </c>
      <c r="D23" s="17" t="s">
        <v>14</v>
      </c>
      <c r="E23" s="36" t="s">
        <v>49</v>
      </c>
      <c r="F23" s="18" t="s">
        <v>64</v>
      </c>
      <c r="G23" s="19">
        <v>40000</v>
      </c>
      <c r="H23" s="19">
        <v>442.65</v>
      </c>
      <c r="I23" s="20">
        <v>25</v>
      </c>
      <c r="J23" s="24">
        <f t="shared" ref="J23" si="57">(G23*2.87%)</f>
        <v>1148</v>
      </c>
      <c r="K23" s="20">
        <f t="shared" ref="K23" si="58">(G23*7.1%)</f>
        <v>2839.9999999999995</v>
      </c>
      <c r="L23" s="21">
        <v>440</v>
      </c>
      <c r="M23" s="25">
        <f t="shared" ref="M23" si="59">(G23*3.04%)</f>
        <v>1216</v>
      </c>
      <c r="N23" s="20">
        <f t="shared" ref="N23" si="60">(G23*7.09%)</f>
        <v>2836</v>
      </c>
      <c r="O23" s="19"/>
      <c r="P23" s="20">
        <f t="shared" ref="P23" si="61">SUM(J23+K23+L23+M23+N23+O23)</f>
        <v>8480</v>
      </c>
      <c r="Q23" s="20">
        <f t="shared" ref="Q23" si="62">SUM(H23+I23+J23+M23+O23)</f>
        <v>2831.65</v>
      </c>
      <c r="R23" s="20">
        <f t="shared" ref="R23" si="63">SUM(K23+L23+N23)</f>
        <v>6116</v>
      </c>
      <c r="S23" s="20">
        <f t="shared" ref="S23" si="64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42</v>
      </c>
      <c r="C24" s="16" t="s">
        <v>44</v>
      </c>
      <c r="D24" s="17" t="s">
        <v>39</v>
      </c>
      <c r="E24" s="36" t="s">
        <v>49</v>
      </c>
      <c r="F24" s="18" t="s">
        <v>64</v>
      </c>
      <c r="G24" s="19">
        <v>45000</v>
      </c>
      <c r="H24" s="19">
        <v>1148.33</v>
      </c>
      <c r="I24" s="20">
        <v>25</v>
      </c>
      <c r="J24" s="24">
        <f t="shared" si="49"/>
        <v>1291.5</v>
      </c>
      <c r="K24" s="20">
        <f t="shared" si="50"/>
        <v>3194.9999999999995</v>
      </c>
      <c r="L24" s="21">
        <v>495</v>
      </c>
      <c r="M24" s="25">
        <f t="shared" si="51"/>
        <v>1368</v>
      </c>
      <c r="N24" s="20">
        <f t="shared" si="52"/>
        <v>3190.5</v>
      </c>
      <c r="O24" s="19"/>
      <c r="P24" s="20">
        <f t="shared" si="53"/>
        <v>9540</v>
      </c>
      <c r="Q24" s="20">
        <f t="shared" si="54"/>
        <v>3832.83</v>
      </c>
      <c r="R24" s="20">
        <f t="shared" si="55"/>
        <v>6880.5</v>
      </c>
      <c r="S24" s="20">
        <f t="shared" si="56"/>
        <v>41167.17</v>
      </c>
      <c r="T24" s="23">
        <v>111</v>
      </c>
    </row>
    <row r="25" spans="1:20" s="2" customFormat="1" x14ac:dyDescent="0.2">
      <c r="A25" s="15">
        <v>14</v>
      </c>
      <c r="B25" s="37" t="s">
        <v>52</v>
      </c>
      <c r="C25" s="16" t="s">
        <v>44</v>
      </c>
      <c r="D25" s="17" t="s">
        <v>39</v>
      </c>
      <c r="E25" s="36" t="s">
        <v>50</v>
      </c>
      <c r="F25" s="18" t="s">
        <v>64</v>
      </c>
      <c r="G25" s="19">
        <v>65000</v>
      </c>
      <c r="H25" s="19">
        <v>4427.58</v>
      </c>
      <c r="I25" s="20">
        <v>25</v>
      </c>
      <c r="J25" s="24">
        <f t="shared" si="49"/>
        <v>1865.5</v>
      </c>
      <c r="K25" s="20">
        <f t="shared" si="50"/>
        <v>4615</v>
      </c>
      <c r="L25" s="21">
        <v>715.55</v>
      </c>
      <c r="M25" s="25">
        <f t="shared" si="51"/>
        <v>1976</v>
      </c>
      <c r="N25" s="20">
        <f t="shared" si="52"/>
        <v>4608.5</v>
      </c>
      <c r="O25" s="19"/>
      <c r="P25" s="20">
        <f t="shared" si="53"/>
        <v>13780.55</v>
      </c>
      <c r="Q25" s="20">
        <f t="shared" si="54"/>
        <v>8294.08</v>
      </c>
      <c r="R25" s="20">
        <f t="shared" si="55"/>
        <v>9939.0499999999993</v>
      </c>
      <c r="S25" s="20">
        <f t="shared" si="56"/>
        <v>56705.919999999998</v>
      </c>
      <c r="T25" s="23">
        <v>111</v>
      </c>
    </row>
    <row r="26" spans="1:20" x14ac:dyDescent="0.2">
      <c r="A26" s="15">
        <v>15</v>
      </c>
      <c r="B26" s="10" t="s">
        <v>43</v>
      </c>
      <c r="C26" s="16" t="s">
        <v>44</v>
      </c>
      <c r="D26" s="17" t="s">
        <v>39</v>
      </c>
      <c r="E26" s="36" t="s">
        <v>50</v>
      </c>
      <c r="F26" s="18" t="s">
        <v>64</v>
      </c>
      <c r="G26" s="19">
        <v>60000</v>
      </c>
      <c r="H26" s="19">
        <v>3486.68</v>
      </c>
      <c r="I26" s="20">
        <v>25</v>
      </c>
      <c r="J26" s="24">
        <f t="shared" ref="J26" si="65">(G26*2.87%)</f>
        <v>1722</v>
      </c>
      <c r="K26" s="20">
        <f t="shared" ref="K26" si="66">(G26*7.1%)</f>
        <v>4260</v>
      </c>
      <c r="L26" s="21">
        <v>660</v>
      </c>
      <c r="M26" s="22">
        <f t="shared" ref="M26" si="67">(G26*3.04%)</f>
        <v>1824</v>
      </c>
      <c r="N26" s="20">
        <f t="shared" ref="N26" si="68">(G26*7.09%)</f>
        <v>4254</v>
      </c>
      <c r="O26" s="19"/>
      <c r="P26" s="20">
        <f t="shared" ref="P26" si="69">SUM(J26+K26+L26+M26+N26+O26)</f>
        <v>12720</v>
      </c>
      <c r="Q26" s="20">
        <f t="shared" ref="Q26" si="70">SUM(H26+I26+J26+M26+O26)</f>
        <v>7057.68</v>
      </c>
      <c r="R26" s="20">
        <f t="shared" ref="R26" si="71">SUM(K26+L26+N26)</f>
        <v>9174</v>
      </c>
      <c r="S26" s="20">
        <f t="shared" ref="S26" si="72">SUM(G26-Q26)</f>
        <v>52942.32</v>
      </c>
      <c r="T26" s="23">
        <v>111</v>
      </c>
    </row>
    <row r="27" spans="1:20" s="2" customFormat="1" x14ac:dyDescent="0.2">
      <c r="A27" s="15">
        <v>16</v>
      </c>
      <c r="B27" s="10" t="s">
        <v>55</v>
      </c>
      <c r="C27" s="16" t="s">
        <v>44</v>
      </c>
      <c r="D27" s="17" t="s">
        <v>39</v>
      </c>
      <c r="E27" s="36" t="s">
        <v>49</v>
      </c>
      <c r="F27" s="18" t="s">
        <v>64</v>
      </c>
      <c r="G27" s="19">
        <v>50000</v>
      </c>
      <c r="H27" s="19">
        <v>1854</v>
      </c>
      <c r="I27" s="20">
        <v>25</v>
      </c>
      <c r="J27" s="24">
        <f>(G27*2.87%)</f>
        <v>1435</v>
      </c>
      <c r="K27" s="20">
        <f>(G27*7.1%)</f>
        <v>3549.9999999999995</v>
      </c>
      <c r="L27" s="21">
        <v>550</v>
      </c>
      <c r="M27" s="22">
        <f>(G27*3.04%)</f>
        <v>1520</v>
      </c>
      <c r="N27" s="20">
        <f>(G27*7.09%)</f>
        <v>3545.0000000000005</v>
      </c>
      <c r="O27" s="19"/>
      <c r="P27" s="20">
        <f>SUM(J27+K27+L27+M27+N27+O27)</f>
        <v>10600</v>
      </c>
      <c r="Q27" s="20">
        <f>SUM(H27+I27+J27+M27+O27)</f>
        <v>4834</v>
      </c>
      <c r="R27" s="20">
        <f>SUM(K27+L27+N27)</f>
        <v>7645</v>
      </c>
      <c r="S27" s="20">
        <f>SUM(G27-Q27)</f>
        <v>45166</v>
      </c>
      <c r="T27" s="23">
        <v>111</v>
      </c>
    </row>
    <row r="28" spans="1:20" s="2" customFormat="1" x14ac:dyDescent="0.2">
      <c r="A28" s="15">
        <v>17</v>
      </c>
      <c r="B28" s="10" t="s">
        <v>53</v>
      </c>
      <c r="C28" s="16" t="s">
        <v>45</v>
      </c>
      <c r="D28" s="17" t="s">
        <v>14</v>
      </c>
      <c r="E28" s="36" t="s">
        <v>49</v>
      </c>
      <c r="F28" s="18" t="s">
        <v>64</v>
      </c>
      <c r="G28" s="19">
        <v>45000</v>
      </c>
      <c r="H28" s="19">
        <v>1148.33</v>
      </c>
      <c r="I28" s="20">
        <v>25</v>
      </c>
      <c r="J28" s="24">
        <f t="shared" ref="J28" si="73">(G28*2.87%)</f>
        <v>1291.5</v>
      </c>
      <c r="K28" s="20">
        <f t="shared" ref="K28" si="74">(G28*7.1%)</f>
        <v>3194.9999999999995</v>
      </c>
      <c r="L28" s="21">
        <v>495</v>
      </c>
      <c r="M28" s="25">
        <f t="shared" ref="M28" si="75">(G28*3.04%)</f>
        <v>1368</v>
      </c>
      <c r="N28" s="20">
        <f t="shared" ref="N28" si="76">(G28*7.09%)</f>
        <v>3190.5</v>
      </c>
      <c r="O28" s="19"/>
      <c r="P28" s="20">
        <f t="shared" ref="P28" si="77">SUM(J28+K28+L28+M28+N28+O28)</f>
        <v>9540</v>
      </c>
      <c r="Q28" s="20">
        <f t="shared" ref="Q28" si="78">SUM(H28+I28+J28+M28+O28)</f>
        <v>3832.83</v>
      </c>
      <c r="R28" s="20">
        <f t="shared" ref="R28" si="79">SUM(K28+L28+N28)</f>
        <v>6880.5</v>
      </c>
      <c r="S28" s="20">
        <f t="shared" ref="S28" si="80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60</v>
      </c>
      <c r="C29" s="16" t="s">
        <v>61</v>
      </c>
      <c r="D29" s="17" t="s">
        <v>62</v>
      </c>
      <c r="E29" s="36" t="s">
        <v>50</v>
      </c>
      <c r="F29" s="18" t="s">
        <v>64</v>
      </c>
      <c r="G29" s="19">
        <v>80000</v>
      </c>
      <c r="H29" s="19">
        <v>7400.87</v>
      </c>
      <c r="I29" s="20">
        <v>25</v>
      </c>
      <c r="J29" s="24">
        <f t="shared" ref="J29" si="81">(G29*2.87%)</f>
        <v>2296</v>
      </c>
      <c r="K29" s="20">
        <f t="shared" ref="K29" si="82">(G29*7.1%)</f>
        <v>5679.9999999999991</v>
      </c>
      <c r="L29" s="21">
        <v>593.21</v>
      </c>
      <c r="M29" s="22">
        <f t="shared" ref="M29" si="83">(G29*3.04%)</f>
        <v>2432</v>
      </c>
      <c r="N29" s="20">
        <f t="shared" ref="N29" si="84">(G29*7.09%)</f>
        <v>5672</v>
      </c>
      <c r="O29" s="19"/>
      <c r="P29" s="20">
        <f t="shared" ref="P29" si="85">SUM(J29+K29+L29+M29+N29+O29)</f>
        <v>16673.21</v>
      </c>
      <c r="Q29" s="20">
        <f t="shared" ref="Q29" si="86">SUM(H29+I29+J29+M29+O29)</f>
        <v>12153.869999999999</v>
      </c>
      <c r="R29" s="20">
        <f t="shared" ref="R29" si="87">SUM(K29+L29+N29)</f>
        <v>11945.21</v>
      </c>
      <c r="S29" s="20">
        <f t="shared" ref="S29" si="88">SUM(G29-Q29)</f>
        <v>67846.13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979000</v>
      </c>
      <c r="H30" s="29">
        <f>SUM(H12:H29)</f>
        <v>52182.070000000014</v>
      </c>
      <c r="I30" s="29">
        <f t="shared" ref="I30:N30" si="89">SUM(I12:I29)</f>
        <v>450</v>
      </c>
      <c r="J30" s="29">
        <f t="shared" si="89"/>
        <v>28097.3</v>
      </c>
      <c r="K30" s="29">
        <f t="shared" si="89"/>
        <v>69508.999999999985</v>
      </c>
      <c r="L30" s="29">
        <v>10606.2</v>
      </c>
      <c r="M30" s="29">
        <f t="shared" si="89"/>
        <v>29761.599999999999</v>
      </c>
      <c r="N30" s="29">
        <f t="shared" si="89"/>
        <v>69411.100000000006</v>
      </c>
      <c r="O30" s="29">
        <f>SUM(O13:O28)</f>
        <v>0</v>
      </c>
      <c r="P30" s="29">
        <f>SUM(P13:P28)</f>
        <v>174249.65</v>
      </c>
      <c r="Q30" s="29">
        <f>SUM(Q13:Q28)</f>
        <v>87570.219999999987</v>
      </c>
      <c r="R30" s="29">
        <f>SUM(R13:R28)</f>
        <v>125551.25</v>
      </c>
      <c r="S30" s="29">
        <f>SUM(S13:S28)</f>
        <v>736429.77999999991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38" t="s">
        <v>23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ht="15.75" x14ac:dyDescent="0.25">
      <c r="A35" s="38" t="s">
        <v>72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71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2023-04-10T15:39:20Z</cp:lastPrinted>
  <dcterms:created xsi:type="dcterms:W3CDTF">2013-08-23T15:59:26Z</dcterms:created>
  <dcterms:modified xsi:type="dcterms:W3CDTF">2023-07-10T13:53:56Z</dcterms:modified>
</cp:coreProperties>
</file>