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esktop\Estadisticas ODD\"/>
    </mc:Choice>
  </mc:AlternateContent>
  <xr:revisionPtr revIDLastSave="0" documentId="13_ncr:1_{3BB461D4-C8E6-4CFA-8771-DEF1EB2B7249}" xr6:coauthVersionLast="47" xr6:coauthVersionMax="47" xr10:uidLastSave="{00000000-0000-0000-0000-000000000000}"/>
  <bookViews>
    <workbookView xWindow="-120" yWindow="-120" windowWidth="20730" windowHeight="11160" xr2:uid="{0001B127-1CC7-4572-8BDC-CF2559577958}"/>
  </bookViews>
  <sheets>
    <sheet name="ENERO-MARZO" sheetId="1" r:id="rId1"/>
  </sheets>
  <definedNames>
    <definedName name="_xlnm.Print_Area" localSheetId="0">'ENERO-MARZO'!$A$1:$U$92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R23" i="1"/>
  <c r="R22" i="1"/>
  <c r="P24" i="1"/>
  <c r="N24" i="1"/>
  <c r="N23" i="1"/>
  <c r="N22" i="1"/>
  <c r="L24" i="1"/>
  <c r="L23" i="1"/>
  <c r="L22" i="1"/>
  <c r="J24" i="1"/>
  <c r="J23" i="1"/>
  <c r="J22" i="1"/>
  <c r="H24" i="1"/>
  <c r="H23" i="1"/>
  <c r="H22" i="1"/>
  <c r="F24" i="1"/>
  <c r="F23" i="1"/>
  <c r="F22" i="1"/>
  <c r="D24" i="1"/>
  <c r="T24" i="1" s="1"/>
  <c r="D23" i="1"/>
  <c r="D22" i="1"/>
  <c r="B24" i="1"/>
  <c r="B23" i="1"/>
  <c r="B22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48" i="1"/>
  <c r="T36" i="1"/>
  <c r="T37" i="1"/>
  <c r="T35" i="1"/>
  <c r="T9" i="1"/>
  <c r="T10" i="1"/>
  <c r="T8" i="1"/>
  <c r="T23" i="1" l="1"/>
  <c r="T22" i="1"/>
  <c r="B25" i="1"/>
  <c r="R80" i="1"/>
  <c r="P80" i="1"/>
  <c r="L80" i="1"/>
  <c r="N80" i="1"/>
  <c r="J80" i="1"/>
  <c r="F80" i="1"/>
  <c r="B80" i="1"/>
  <c r="C48" i="1" s="1"/>
  <c r="D80" i="1"/>
  <c r="H80" i="1"/>
  <c r="R38" i="1"/>
  <c r="P38" i="1"/>
  <c r="N38" i="1"/>
  <c r="L38" i="1"/>
  <c r="J38" i="1"/>
  <c r="F38" i="1"/>
  <c r="H38" i="1"/>
  <c r="D38" i="1"/>
  <c r="B38" i="1"/>
  <c r="R25" i="1"/>
  <c r="R11" i="1"/>
  <c r="P11" i="1"/>
  <c r="N11" i="1"/>
  <c r="L11" i="1"/>
  <c r="J11" i="1"/>
  <c r="H11" i="1"/>
  <c r="F11" i="1"/>
  <c r="D11" i="1"/>
  <c r="B11" i="1"/>
  <c r="O36" i="1" l="1"/>
  <c r="O37" i="1"/>
  <c r="O35" i="1"/>
  <c r="O9" i="1"/>
  <c r="O10" i="1"/>
  <c r="O8" i="1"/>
  <c r="S49" i="1"/>
  <c r="S53" i="1"/>
  <c r="S57" i="1"/>
  <c r="S61" i="1"/>
  <c r="S65" i="1"/>
  <c r="S69" i="1"/>
  <c r="S73" i="1"/>
  <c r="S77" i="1"/>
  <c r="S50" i="1"/>
  <c r="S54" i="1"/>
  <c r="S58" i="1"/>
  <c r="S62" i="1"/>
  <c r="S66" i="1"/>
  <c r="S70" i="1"/>
  <c r="S74" i="1"/>
  <c r="S78" i="1"/>
  <c r="S51" i="1"/>
  <c r="S55" i="1"/>
  <c r="S59" i="1"/>
  <c r="S63" i="1"/>
  <c r="S67" i="1"/>
  <c r="S71" i="1"/>
  <c r="S75" i="1"/>
  <c r="S79" i="1"/>
  <c r="S52" i="1"/>
  <c r="S56" i="1"/>
  <c r="S60" i="1"/>
  <c r="S64" i="1"/>
  <c r="S68" i="1"/>
  <c r="S72" i="1"/>
  <c r="S76" i="1"/>
  <c r="S48" i="1"/>
  <c r="K52" i="1"/>
  <c r="K56" i="1"/>
  <c r="K60" i="1"/>
  <c r="K64" i="1"/>
  <c r="K68" i="1"/>
  <c r="K72" i="1"/>
  <c r="K76" i="1"/>
  <c r="K48" i="1"/>
  <c r="I52" i="1"/>
  <c r="I56" i="1"/>
  <c r="I60" i="1"/>
  <c r="I64" i="1"/>
  <c r="I68" i="1"/>
  <c r="I72" i="1"/>
  <c r="I76" i="1"/>
  <c r="K55" i="1"/>
  <c r="I67" i="1"/>
  <c r="K49" i="1"/>
  <c r="K53" i="1"/>
  <c r="K57" i="1"/>
  <c r="K61" i="1"/>
  <c r="K65" i="1"/>
  <c r="K69" i="1"/>
  <c r="K73" i="1"/>
  <c r="K77" i="1"/>
  <c r="I49" i="1"/>
  <c r="I53" i="1"/>
  <c r="I57" i="1"/>
  <c r="I61" i="1"/>
  <c r="I65" i="1"/>
  <c r="I69" i="1"/>
  <c r="I73" i="1"/>
  <c r="I77" i="1"/>
  <c r="K51" i="1"/>
  <c r="K63" i="1"/>
  <c r="K71" i="1"/>
  <c r="K79" i="1"/>
  <c r="I51" i="1"/>
  <c r="I59" i="1"/>
  <c r="I71" i="1"/>
  <c r="I79" i="1"/>
  <c r="K50" i="1"/>
  <c r="K54" i="1"/>
  <c r="K58" i="1"/>
  <c r="K62" i="1"/>
  <c r="K66" i="1"/>
  <c r="K70" i="1"/>
  <c r="K74" i="1"/>
  <c r="K78" i="1"/>
  <c r="I50" i="1"/>
  <c r="I54" i="1"/>
  <c r="I58" i="1"/>
  <c r="I62" i="1"/>
  <c r="I66" i="1"/>
  <c r="I70" i="1"/>
  <c r="I74" i="1"/>
  <c r="I78" i="1"/>
  <c r="K59" i="1"/>
  <c r="K67" i="1"/>
  <c r="K75" i="1"/>
  <c r="I55" i="1"/>
  <c r="I63" i="1"/>
  <c r="I75" i="1"/>
  <c r="G48" i="1"/>
  <c r="G57" i="1"/>
  <c r="G50" i="1"/>
  <c r="G54" i="1"/>
  <c r="G58" i="1"/>
  <c r="G62" i="1"/>
  <c r="G66" i="1"/>
  <c r="G70" i="1"/>
  <c r="G74" i="1"/>
  <c r="G78" i="1"/>
  <c r="G51" i="1"/>
  <c r="G55" i="1"/>
  <c r="G63" i="1"/>
  <c r="G67" i="1"/>
  <c r="G71" i="1"/>
  <c r="G75" i="1"/>
  <c r="G79" i="1"/>
  <c r="G59" i="1"/>
  <c r="G52" i="1"/>
  <c r="G56" i="1"/>
  <c r="G60" i="1"/>
  <c r="G64" i="1"/>
  <c r="G68" i="1"/>
  <c r="G72" i="1"/>
  <c r="G76" i="1"/>
  <c r="G49" i="1"/>
  <c r="G53" i="1"/>
  <c r="G61" i="1"/>
  <c r="G65" i="1"/>
  <c r="G69" i="1"/>
  <c r="G73" i="1"/>
  <c r="G77" i="1"/>
  <c r="E48" i="1"/>
  <c r="E51" i="1"/>
  <c r="E55" i="1"/>
  <c r="E59" i="1"/>
  <c r="E63" i="1"/>
  <c r="E67" i="1"/>
  <c r="E71" i="1"/>
  <c r="E75" i="1"/>
  <c r="E79" i="1"/>
  <c r="E52" i="1"/>
  <c r="E56" i="1"/>
  <c r="E60" i="1"/>
  <c r="E64" i="1"/>
  <c r="E68" i="1"/>
  <c r="E72" i="1"/>
  <c r="E76" i="1"/>
  <c r="E49" i="1"/>
  <c r="E53" i="1"/>
  <c r="E57" i="1"/>
  <c r="E61" i="1"/>
  <c r="E65" i="1"/>
  <c r="E69" i="1"/>
  <c r="E73" i="1"/>
  <c r="E77" i="1"/>
  <c r="E50" i="1"/>
  <c r="E54" i="1"/>
  <c r="E58" i="1"/>
  <c r="E62" i="1"/>
  <c r="E66" i="1"/>
  <c r="E70" i="1"/>
  <c r="E74" i="1"/>
  <c r="E78" i="1"/>
  <c r="C51" i="1"/>
  <c r="C55" i="1"/>
  <c r="C59" i="1"/>
  <c r="C63" i="1"/>
  <c r="C67" i="1"/>
  <c r="C71" i="1"/>
  <c r="C75" i="1"/>
  <c r="C79" i="1"/>
  <c r="C60" i="1"/>
  <c r="C64" i="1"/>
  <c r="C72" i="1"/>
  <c r="C52" i="1"/>
  <c r="C49" i="1"/>
  <c r="C53" i="1"/>
  <c r="C57" i="1"/>
  <c r="C61" i="1"/>
  <c r="C65" i="1"/>
  <c r="C69" i="1"/>
  <c r="C73" i="1"/>
  <c r="C77" i="1"/>
  <c r="C50" i="1"/>
  <c r="C54" i="1"/>
  <c r="C58" i="1"/>
  <c r="C62" i="1"/>
  <c r="C66" i="1"/>
  <c r="C70" i="1"/>
  <c r="C74" i="1"/>
  <c r="C78" i="1"/>
  <c r="C56" i="1"/>
  <c r="C68" i="1"/>
  <c r="C76" i="1"/>
  <c r="Q48" i="1"/>
  <c r="Q59" i="1"/>
  <c r="Q52" i="1"/>
  <c r="Q56" i="1"/>
  <c r="Q60" i="1"/>
  <c r="Q64" i="1"/>
  <c r="Q68" i="1"/>
  <c r="Q72" i="1"/>
  <c r="Q76" i="1"/>
  <c r="Q49" i="1"/>
  <c r="Q57" i="1"/>
  <c r="Q61" i="1"/>
  <c r="Q65" i="1"/>
  <c r="Q69" i="1"/>
  <c r="Q73" i="1"/>
  <c r="Q77" i="1"/>
  <c r="Q53" i="1"/>
  <c r="Q50" i="1"/>
  <c r="Q54" i="1"/>
  <c r="Q58" i="1"/>
  <c r="Q62" i="1"/>
  <c r="Q66" i="1"/>
  <c r="Q70" i="1"/>
  <c r="Q74" i="1"/>
  <c r="Q78" i="1"/>
  <c r="Q51" i="1"/>
  <c r="Q55" i="1"/>
  <c r="Q63" i="1"/>
  <c r="Q67" i="1"/>
  <c r="Q71" i="1"/>
  <c r="Q75" i="1"/>
  <c r="Q79" i="1"/>
  <c r="O49" i="1"/>
  <c r="O50" i="1"/>
  <c r="O54" i="1"/>
  <c r="O58" i="1"/>
  <c r="O62" i="1"/>
  <c r="O66" i="1"/>
  <c r="O70" i="1"/>
  <c r="O74" i="1"/>
  <c r="O78" i="1"/>
  <c r="O52" i="1"/>
  <c r="O60" i="1"/>
  <c r="O68" i="1"/>
  <c r="O76" i="1"/>
  <c r="O53" i="1"/>
  <c r="O65" i="1"/>
  <c r="O73" i="1"/>
  <c r="O51" i="1"/>
  <c r="O55" i="1"/>
  <c r="O59" i="1"/>
  <c r="O63" i="1"/>
  <c r="O67" i="1"/>
  <c r="O71" i="1"/>
  <c r="O75" i="1"/>
  <c r="O79" i="1"/>
  <c r="O56" i="1"/>
  <c r="O64" i="1"/>
  <c r="O72" i="1"/>
  <c r="O48" i="1"/>
  <c r="O57" i="1"/>
  <c r="O61" i="1"/>
  <c r="O69" i="1"/>
  <c r="O77" i="1"/>
  <c r="M65" i="1"/>
  <c r="M50" i="1"/>
  <c r="M54" i="1"/>
  <c r="M58" i="1"/>
  <c r="M62" i="1"/>
  <c r="M66" i="1"/>
  <c r="M70" i="1"/>
  <c r="M74" i="1"/>
  <c r="M78" i="1"/>
  <c r="M51" i="1"/>
  <c r="M55" i="1"/>
  <c r="M59" i="1"/>
  <c r="M63" i="1"/>
  <c r="M71" i="1"/>
  <c r="M75" i="1"/>
  <c r="M79" i="1"/>
  <c r="M67" i="1"/>
  <c r="M52" i="1"/>
  <c r="M56" i="1"/>
  <c r="M60" i="1"/>
  <c r="M64" i="1"/>
  <c r="M68" i="1"/>
  <c r="M72" i="1"/>
  <c r="M76" i="1"/>
  <c r="M49" i="1"/>
  <c r="M53" i="1"/>
  <c r="M57" i="1"/>
  <c r="M61" i="1"/>
  <c r="M69" i="1"/>
  <c r="M73" i="1"/>
  <c r="M77" i="1"/>
  <c r="M48" i="1"/>
  <c r="I48" i="1"/>
  <c r="T80" i="1"/>
  <c r="C24" i="1"/>
  <c r="C22" i="1"/>
  <c r="C23" i="1"/>
  <c r="S9" i="1"/>
  <c r="S10" i="1"/>
  <c r="S8" i="1"/>
  <c r="Q10" i="1"/>
  <c r="Q8" i="1"/>
  <c r="Q9" i="1"/>
  <c r="M8" i="1"/>
  <c r="M9" i="1"/>
  <c r="M10" i="1"/>
  <c r="K9" i="1"/>
  <c r="K10" i="1"/>
  <c r="K8" i="1"/>
  <c r="I9" i="1"/>
  <c r="I10" i="1"/>
  <c r="I8" i="1"/>
  <c r="G10" i="1"/>
  <c r="G8" i="1"/>
  <c r="G9" i="1"/>
  <c r="E8" i="1"/>
  <c r="E10" i="1"/>
  <c r="E9" i="1"/>
  <c r="C10" i="1"/>
  <c r="C8" i="1"/>
  <c r="C9" i="1"/>
  <c r="S37" i="1"/>
  <c r="S35" i="1"/>
  <c r="S36" i="1"/>
  <c r="Q35" i="1"/>
  <c r="Q36" i="1"/>
  <c r="Q37" i="1"/>
  <c r="M37" i="1"/>
  <c r="M35" i="1"/>
  <c r="M36" i="1"/>
  <c r="K37" i="1"/>
  <c r="K36" i="1"/>
  <c r="K35" i="1"/>
  <c r="C36" i="1"/>
  <c r="C37" i="1"/>
  <c r="C35" i="1"/>
  <c r="E36" i="1"/>
  <c r="E37" i="1"/>
  <c r="E35" i="1"/>
  <c r="I36" i="1"/>
  <c r="I37" i="1"/>
  <c r="I35" i="1"/>
  <c r="G37" i="1"/>
  <c r="G35" i="1"/>
  <c r="G36" i="1"/>
  <c r="S22" i="1"/>
  <c r="S23" i="1"/>
  <c r="S24" i="1"/>
  <c r="C25" i="1"/>
  <c r="T11" i="1"/>
  <c r="T38" i="1"/>
  <c r="U80" i="1" l="1"/>
  <c r="U49" i="1"/>
  <c r="U53" i="1"/>
  <c r="U57" i="1"/>
  <c r="U61" i="1"/>
  <c r="U65" i="1"/>
  <c r="U69" i="1"/>
  <c r="U73" i="1"/>
  <c r="U77" i="1"/>
  <c r="U56" i="1"/>
  <c r="U68" i="1"/>
  <c r="U50" i="1"/>
  <c r="U54" i="1"/>
  <c r="U58" i="1"/>
  <c r="U62" i="1"/>
  <c r="U66" i="1"/>
  <c r="U70" i="1"/>
  <c r="U74" i="1"/>
  <c r="U78" i="1"/>
  <c r="U52" i="1"/>
  <c r="U64" i="1"/>
  <c r="U76" i="1"/>
  <c r="U55" i="1"/>
  <c r="U59" i="1"/>
  <c r="U63" i="1"/>
  <c r="U67" i="1"/>
  <c r="U71" i="1"/>
  <c r="U75" i="1"/>
  <c r="U79" i="1"/>
  <c r="U60" i="1"/>
  <c r="U72" i="1"/>
  <c r="U48" i="1"/>
  <c r="U51" i="1"/>
  <c r="S25" i="1"/>
  <c r="K80" i="1"/>
  <c r="S80" i="1"/>
  <c r="I80" i="1"/>
  <c r="G80" i="1"/>
  <c r="E80" i="1"/>
  <c r="C80" i="1"/>
  <c r="Q80" i="1"/>
  <c r="O80" i="1"/>
  <c r="M80" i="1"/>
  <c r="S11" i="1"/>
  <c r="S38" i="1"/>
  <c r="C11" i="1"/>
  <c r="E38" i="1"/>
  <c r="U37" i="1"/>
  <c r="U36" i="1"/>
  <c r="U35" i="1"/>
  <c r="U9" i="1"/>
  <c r="U10" i="1"/>
  <c r="U8" i="1"/>
  <c r="J25" i="1"/>
  <c r="L25" i="1"/>
  <c r="N25" i="1"/>
  <c r="P25" i="1"/>
  <c r="H25" i="1"/>
  <c r="F25" i="1"/>
  <c r="D25" i="1"/>
  <c r="O23" i="1" l="1"/>
  <c r="O24" i="1"/>
  <c r="O22" i="1"/>
  <c r="K24" i="1"/>
  <c r="K22" i="1"/>
  <c r="K23" i="1"/>
  <c r="I22" i="1"/>
  <c r="I23" i="1"/>
  <c r="I24" i="1"/>
  <c r="G24" i="1"/>
  <c r="G22" i="1"/>
  <c r="G23" i="1"/>
  <c r="E23" i="1"/>
  <c r="E24" i="1"/>
  <c r="E22" i="1"/>
  <c r="Q23" i="1"/>
  <c r="Q24" i="1"/>
  <c r="Q22" i="1"/>
  <c r="M24" i="1"/>
  <c r="M23" i="1"/>
  <c r="M22" i="1"/>
  <c r="T25" i="1"/>
  <c r="O25" i="1" l="1"/>
  <c r="U22" i="1"/>
  <c r="U23" i="1"/>
  <c r="U24" i="1"/>
  <c r="M25" i="1"/>
  <c r="Q25" i="1"/>
  <c r="O11" i="1"/>
  <c r="G11" i="1"/>
  <c r="E11" i="1"/>
  <c r="K11" i="1"/>
  <c r="I11" i="1"/>
  <c r="M11" i="1"/>
  <c r="U25" i="1" l="1"/>
  <c r="I25" i="1" l="1"/>
  <c r="E25" i="1"/>
  <c r="K25" i="1"/>
  <c r="G25" i="1"/>
  <c r="C38" i="1" l="1"/>
  <c r="K38" i="1"/>
  <c r="M38" i="1"/>
  <c r="G38" i="1"/>
  <c r="Q38" i="1"/>
  <c r="O38" i="1"/>
  <c r="I38" i="1"/>
  <c r="Q11" i="1"/>
  <c r="U38" i="1" l="1"/>
  <c r="U11" i="1"/>
</calcChain>
</file>

<file path=xl/sharedStrings.xml><?xml version="1.0" encoding="utf-8"?>
<sst xmlns="http://schemas.openxmlformats.org/spreadsheetml/2006/main" count="193" uniqueCount="62">
  <si>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</si>
  <si>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</si>
  <si>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</si>
  <si>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</si>
  <si>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</si>
  <si>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</si>
  <si>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</si>
  <si>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</si>
  <si>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</si>
  <si>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NORDESTE</t>
  </si>
  <si>
    <t>Cant.</t>
  </si>
  <si>
    <t>%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</si>
  <si>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</si>
  <si>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</si>
  <si>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</si>
  <si>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</si>
  <si>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</si>
  <si>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</si>
  <si>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</si>
  <si>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</si>
  <si>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</si>
  <si>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</si>
  <si>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</si>
  <si>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</si>
  <si>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</si>
  <si>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</si>
  <si>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</si>
  <si>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</si>
  <si>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</si>
  <si>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</si>
  <si>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</si>
  <si>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</si>
  <si>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</si>
  <si>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</si>
  <si>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</si>
  <si>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</si>
  <si>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</si>
  <si>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</si>
  <si>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</si>
  <si>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</si>
  <si>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</si>
  <si>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</si>
  <si>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</si>
  <si>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</si>
  <si>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</si>
  <si>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</si>
  <si>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</si>
  <si>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r>
      <t>FUENTE:</t>
    </r>
    <r>
      <rPr>
        <sz val="8"/>
        <rFont val="Arial"/>
        <family val="2"/>
      </rPr>
      <t xml:space="preserve"> Elaborado en base a datos suministrados por los programas y Regionales del CND.</t>
    </r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</si>
  <si>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</si>
  <si>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</si>
  <si>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</si>
  <si>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</si>
  <si>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</si>
  <si>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</si>
  <si>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</si>
  <si>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ENERO-MARZO 2024</t>
  </si>
  <si>
    <t xml:space="preserve">ENERO </t>
  </si>
  <si>
    <t>FEBRERO</t>
  </si>
  <si>
    <t>MARZO</t>
  </si>
  <si>
    <t>Lic. Yuri Ruiz Villalona</t>
  </si>
  <si>
    <t>Mayor General (SP), P.N.</t>
  </si>
  <si>
    <t>Director del Observatorio Dominicano de Drogas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</si>
</sst>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2" borderId="0" applyNumberFormat="0" applyBorder="0" applyAlignment="0" applyProtection="0"/>
  </cellStyleXfs>
  <cellXfs count="46">
    <xf numFmtId="0" fontId="0" fillId="0" borderId="0" xfId="0"/>
    <xf numFmtId="0" fontId="6" fillId="0" borderId="6" xfId="2" applyFont="1" applyBorder="1" applyAlignment="1">
      <alignment horizontal="left"/>
    </xf>
    <xf numFmtId="9" fontId="6" fillId="0" borderId="6" xfId="1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3" fontId="6" fillId="0" borderId="6" xfId="6" applyNumberFormat="1" applyFont="1" applyBorder="1" applyAlignment="1">
      <alignment horizontal="center"/>
    </xf>
    <xf numFmtId="0" fontId="9" fillId="0" borderId="0" xfId="5" applyFont="1"/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9" fontId="8" fillId="0" borderId="6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12" fillId="2" borderId="6" xfId="7" applyNumberFormat="1" applyFont="1" applyBorder="1" applyAlignment="1">
      <alignment horizontal="center"/>
    </xf>
    <xf numFmtId="0" fontId="12" fillId="2" borderId="6" xfId="7" applyFont="1" applyBorder="1" applyAlignment="1">
      <alignment horizontal="center"/>
    </xf>
    <xf numFmtId="9" fontId="12" fillId="2" borderId="6" xfId="7" applyNumberFormat="1" applyFont="1" applyBorder="1" applyAlignment="1">
      <alignment horizontal="center"/>
    </xf>
    <xf numFmtId="0" fontId="12" fillId="2" borderId="6" xfId="7" applyFont="1" applyBorder="1" applyAlignment="1">
      <alignment horizontal="center" vertical="center" wrapText="1"/>
    </xf>
    <xf numFmtId="3" fontId="12" fillId="2" borderId="6" xfId="7" applyNumberFormat="1" applyFont="1" applyBorder="1" applyAlignment="1">
      <alignment horizontal="center" vertical="center" wrapText="1"/>
    </xf>
    <xf numFmtId="0" fontId="12" fillId="2" borderId="3" xfId="7" applyFont="1" applyBorder="1"/>
    <xf numFmtId="3" fontId="12" fillId="2" borderId="9" xfId="7" applyNumberFormat="1" applyFont="1" applyBorder="1" applyAlignment="1">
      <alignment horizontal="center" vertical="center"/>
    </xf>
    <xf numFmtId="3" fontId="12" fillId="2" borderId="10" xfId="7" applyNumberFormat="1" applyFont="1" applyBorder="1" applyAlignment="1">
      <alignment horizontal="center" vertical="center"/>
    </xf>
    <xf numFmtId="3" fontId="12" fillId="2" borderId="11" xfId="7" applyNumberFormat="1" applyFont="1" applyBorder="1" applyAlignment="1">
      <alignment horizontal="center" vertical="center"/>
    </xf>
    <xf numFmtId="3" fontId="12" fillId="2" borderId="12" xfId="7" applyNumberFormat="1" applyFont="1" applyBorder="1" applyAlignment="1">
      <alignment horizontal="center" vertical="center"/>
    </xf>
    <xf numFmtId="3" fontId="12" fillId="2" borderId="3" xfId="7" applyNumberFormat="1" applyFont="1" applyBorder="1" applyAlignment="1">
      <alignment horizontal="center"/>
    </xf>
    <xf numFmtId="3" fontId="12" fillId="2" borderId="5" xfId="7" applyNumberFormat="1" applyFont="1" applyBorder="1" applyAlignment="1">
      <alignment horizontal="center"/>
    </xf>
    <xf numFmtId="0" fontId="12" fillId="2" borderId="3" xfId="7" applyFont="1" applyBorder="1" applyAlignment="1">
      <alignment horizontal="center"/>
    </xf>
    <xf numFmtId="0" fontId="12" fillId="2" borderId="5" xfId="7" applyFont="1" applyBorder="1" applyAlignment="1">
      <alignment horizontal="center"/>
    </xf>
    <xf numFmtId="0" fontId="12" fillId="2" borderId="4" xfId="7" applyFont="1" applyBorder="1" applyAlignment="1">
      <alignment horizontal="center"/>
    </xf>
    <xf numFmtId="0" fontId="12" fillId="2" borderId="2" xfId="7" applyFont="1" applyBorder="1" applyAlignment="1">
      <alignment horizontal="center" vertical="center"/>
    </xf>
    <xf numFmtId="0" fontId="12" fillId="2" borderId="7" xfId="7" applyFont="1" applyBorder="1" applyAlignment="1">
      <alignment horizontal="center" vertical="center"/>
    </xf>
    <xf numFmtId="0" fontId="12" fillId="2" borderId="8" xfId="7" applyFont="1" applyBorder="1" applyAlignment="1">
      <alignment horizontal="center" vertical="center"/>
    </xf>
    <xf numFmtId="3" fontId="12" fillId="2" borderId="4" xfId="7" applyNumberFormat="1" applyFont="1" applyBorder="1" applyAlignment="1">
      <alignment horizontal="center"/>
    </xf>
    <xf numFmtId="0" fontId="12" fillId="2" borderId="9" xfId="7" applyFont="1" applyBorder="1" applyAlignment="1">
      <alignment horizontal="center" vertical="center"/>
    </xf>
    <xf numFmtId="0" fontId="12" fillId="2" borderId="10" xfId="7" applyFont="1" applyBorder="1" applyAlignment="1">
      <alignment horizontal="center" vertical="center"/>
    </xf>
    <xf numFmtId="0" fontId="12" fillId="2" borderId="11" xfId="7" applyFont="1" applyBorder="1" applyAlignment="1">
      <alignment horizontal="center" vertical="center"/>
    </xf>
    <xf numFmtId="0" fontId="12" fillId="2" borderId="12" xfId="7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17" fontId="4" fillId="0" borderId="1" xfId="2" applyNumberFormat="1" applyFont="1" applyBorder="1" applyAlignment="1">
      <alignment horizontal="center"/>
    </xf>
    <xf numFmtId="0" fontId="4" fillId="0" borderId="0" xfId="6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4" applyFont="1" applyAlignment="1">
      <alignment horizontal="center"/>
    </xf>
    <xf numFmtId="0" fontId="2" fillId="0" borderId="0" xfId="0" applyFont="1"/>
    <xf numFmtId="0" fontId="13" fillId="0" borderId="0" xfId="0" applyFont="1"/>
    <xf numFmtId="0" fontId="12" fillId="2" borderId="0" xfId="7" applyFont="1" applyBorder="1" applyAlignment="1">
      <alignment horizontal="center"/>
    </xf>
    <xf numFmtId="9" fontId="12" fillId="2" borderId="0" xfId="7" applyNumberFormat="1" applyFont="1" applyBorder="1" applyAlignment="1">
      <alignment horizontal="center"/>
    </xf>
  </cellXfs>
  <cellStyles count="8">
    <cellStyle name="20% - Énfasis5" xfId="7" builtinId="46"/>
    <cellStyle name="Normal" xfId="0" builtinId="0"/>
    <cellStyle name="Normal 2" xfId="6" xr:uid="{2E883C8A-4094-469B-8475-3FB98A104129}"/>
    <cellStyle name="Normal 3" xfId="4" xr:uid="{F4F4F297-CCCE-4089-9FC6-0016710E48D5}"/>
    <cellStyle name="Normal 4" xfId="3" xr:uid="{F05D5B8A-764C-4231-8DB1-ECCEF886C627}"/>
    <cellStyle name="Normal 5" xfId="2" xr:uid="{0071D5E0-01FC-40D7-A11C-E2FD8D400D18}"/>
    <cellStyle name="Normal 6" xfId="5" xr:uid="{C8704021-698F-4E72-997A-78FE47DCAF7B}"/>
    <cellStyle name="Porcentaje" xfId="1" builtinId="5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A2:U138"/>
  <sheetViews>
    <sheetView tabSelected="1" topLeftCell="A81" zoomScale="90" zoomScaleNormal="90" workbookViewId="0">
      <selection activeCell="P95" sqref="P95"/>
    </sheetView>
  </sheetViews>
  <sheetFormatPr baseColWidth="10" defaultRowHeight="15" x14ac:dyDescent="0.25"/>
  <cols>
    <col min="1" max="1" width="20.5703125" customWidth="1"/>
    <col min="2" max="2" width="11.28515625" customWidth="1"/>
    <col min="3" max="3" width="7.85546875" customWidth="1"/>
    <col min="4" max="4" width="6.7109375" bestFit="1" customWidth="1"/>
    <col min="5" max="5" width="8.42578125" bestFit="1" customWidth="1"/>
    <col min="6" max="6" width="5.7109375" bestFit="1" customWidth="1"/>
    <col min="7" max="7" width="8.42578125" bestFit="1" customWidth="1"/>
    <col min="8" max="8" width="7.7109375" customWidth="1"/>
    <col min="9" max="9" width="9.140625" customWidth="1"/>
    <col min="10" max="10" width="7.5703125" customWidth="1"/>
    <col min="11" max="11" width="8.42578125" bestFit="1" customWidth="1"/>
    <col min="12" max="12" width="7.5703125" bestFit="1" customWidth="1"/>
    <col min="13" max="13" width="8.42578125" bestFit="1" customWidth="1"/>
    <col min="14" max="14" width="5.7109375" bestFit="1" customWidth="1"/>
    <col min="15" max="15" width="6.85546875" customWidth="1"/>
    <col min="16" max="16" width="5.5703125" customWidth="1"/>
    <col min="17" max="17" width="6.42578125" customWidth="1"/>
    <col min="18" max="18" width="5.7109375" bestFit="1" customWidth="1"/>
    <col min="19" max="19" width="6.5703125" customWidth="1"/>
    <col min="20" max="20" width="7.42578125" bestFit="1" customWidth="1"/>
    <col min="21" max="21" width="8.42578125" bestFit="1" customWidth="1"/>
  </cols>
  <sheetData>
    <row r="2" spans="1:21" ht="15.75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5" customHeight="1" x14ac:dyDescent="0.25">
      <c r="A3" s="34" t="s">
        <v>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x14ac:dyDescent="0.25">
      <c r="A4" s="35" t="s">
        <v>55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x14ac:dyDescent="0.25">
      <c r="A5" s="26" t="s">
        <v>1</v>
      </c>
      <c r="B5" s="21" t="s">
        <v>2</v>
      </c>
      <c r="C5" s="29"/>
      <c r="D5" s="29"/>
      <c r="E5" s="29"/>
      <c r="F5" s="29"/>
      <c r="G5" s="29"/>
      <c r="H5" s="29"/>
      <c r="I5" s="22"/>
      <c r="J5" s="21" t="s">
        <v>3</v>
      </c>
      <c r="K5" s="29"/>
      <c r="L5" s="29"/>
      <c r="M5" s="29"/>
      <c r="N5" s="29"/>
      <c r="O5" s="29"/>
      <c r="P5" s="29"/>
      <c r="Q5" s="29"/>
      <c r="R5" s="29"/>
      <c r="S5" s="22"/>
      <c r="T5" s="17" t="s">
        <v>4</v>
      </c>
      <c r="U5" s="18"/>
    </row>
    <row r="6" spans="1:21" x14ac:dyDescent="0.25">
      <c r="A6" s="27"/>
      <c r="B6" s="21" t="s">
        <v>5</v>
      </c>
      <c r="C6" s="22"/>
      <c r="D6" s="21" t="s">
        <v>6</v>
      </c>
      <c r="E6" s="22"/>
      <c r="F6" s="21" t="s">
        <v>7</v>
      </c>
      <c r="G6" s="22"/>
      <c r="H6" s="21" t="s">
        <v>8</v>
      </c>
      <c r="I6" s="22"/>
      <c r="J6" s="23" t="s">
        <v>52</v>
      </c>
      <c r="K6" s="24"/>
      <c r="L6" s="23" t="s">
        <v>53</v>
      </c>
      <c r="M6" s="24"/>
      <c r="N6" s="21" t="s">
        <v>9</v>
      </c>
      <c r="O6" s="22"/>
      <c r="P6" s="23" t="s">
        <v>54</v>
      </c>
      <c r="Q6" s="24"/>
      <c r="R6" s="23" t="s">
        <v>51</v>
      </c>
      <c r="S6" s="24"/>
      <c r="T6" s="19"/>
      <c r="U6" s="20"/>
    </row>
    <row r="7" spans="1:21" x14ac:dyDescent="0.25">
      <c r="A7" s="28"/>
      <c r="B7" s="11" t="s">
        <v>10</v>
      </c>
      <c r="C7" s="12" t="s">
        <v>11</v>
      </c>
      <c r="D7" s="11" t="s">
        <v>10</v>
      </c>
      <c r="E7" s="12" t="s">
        <v>11</v>
      </c>
      <c r="F7" s="11" t="s">
        <v>10</v>
      </c>
      <c r="G7" s="12" t="s">
        <v>11</v>
      </c>
      <c r="H7" s="11" t="s">
        <v>10</v>
      </c>
      <c r="I7" s="12" t="s">
        <v>11</v>
      </c>
      <c r="J7" s="11" t="s">
        <v>10</v>
      </c>
      <c r="K7" s="12" t="s">
        <v>11</v>
      </c>
      <c r="L7" s="11" t="s">
        <v>10</v>
      </c>
      <c r="M7" s="12" t="s">
        <v>11</v>
      </c>
      <c r="N7" s="11" t="s">
        <v>10</v>
      </c>
      <c r="O7" s="12" t="s">
        <v>11</v>
      </c>
      <c r="P7" s="11" t="s">
        <v>10</v>
      </c>
      <c r="Q7" s="12" t="s">
        <v>11</v>
      </c>
      <c r="R7" s="11" t="s">
        <v>10</v>
      </c>
      <c r="S7" s="12" t="s">
        <v>11</v>
      </c>
      <c r="T7" s="11" t="s">
        <v>10</v>
      </c>
      <c r="U7" s="12" t="s">
        <v>11</v>
      </c>
    </row>
    <row r="8" spans="1:21" x14ac:dyDescent="0.25">
      <c r="A8" s="1" t="s">
        <v>56</v>
      </c>
      <c r="B8" s="8">
        <v>9</v>
      </c>
      <c r="C8" s="2">
        <f>B8/$B$11</f>
        <v>0.42857142857142855</v>
      </c>
      <c r="D8" s="8">
        <v>21</v>
      </c>
      <c r="E8" s="2">
        <f>D8/$D$11</f>
        <v>0.28000000000000003</v>
      </c>
      <c r="F8" s="8">
        <v>2</v>
      </c>
      <c r="G8" s="2">
        <f>F8/$F$11</f>
        <v>0.1111111111111111</v>
      </c>
      <c r="H8" s="8">
        <v>19</v>
      </c>
      <c r="I8" s="2">
        <f>H8/$H$11</f>
        <v>0.47499999999999998</v>
      </c>
      <c r="J8" s="8">
        <v>19</v>
      </c>
      <c r="K8" s="2">
        <f>J8/$J$11</f>
        <v>0.32758620689655171</v>
      </c>
      <c r="L8" s="8">
        <v>11</v>
      </c>
      <c r="M8" s="2">
        <f>L8/$L$11</f>
        <v>0.20370370370370369</v>
      </c>
      <c r="N8" s="8">
        <v>5</v>
      </c>
      <c r="O8" s="2">
        <f>N8/$N$11</f>
        <v>0.13513513513513514</v>
      </c>
      <c r="P8" s="8">
        <v>0</v>
      </c>
      <c r="Q8" s="2">
        <f>P8/$P$11</f>
        <v>0</v>
      </c>
      <c r="R8" s="8">
        <v>8</v>
      </c>
      <c r="S8" s="2">
        <f>R8/$R$11</f>
        <v>0.22857142857142856</v>
      </c>
      <c r="T8" s="3">
        <f>B8+D8+F8+H8+J8+L8+N8+P8+R8</f>
        <v>94</v>
      </c>
      <c r="U8" s="2">
        <f>T8/$T$11</f>
        <v>0.27167630057803466</v>
      </c>
    </row>
    <row r="9" spans="1:21" x14ac:dyDescent="0.25">
      <c r="A9" s="1" t="s">
        <v>57</v>
      </c>
      <c r="B9" s="8">
        <v>6</v>
      </c>
      <c r="C9" s="2">
        <f t="shared" ref="C9:C10" si="0">B9/$B$11</f>
        <v>0.2857142857142857</v>
      </c>
      <c r="D9" s="8">
        <v>25</v>
      </c>
      <c r="E9" s="2">
        <f t="shared" ref="E9:E10" si="1">D9/$D$11</f>
        <v>0.33333333333333331</v>
      </c>
      <c r="F9" s="8">
        <v>9</v>
      </c>
      <c r="G9" s="2">
        <f t="shared" ref="G9:G10" si="2">F9/$F$11</f>
        <v>0.5</v>
      </c>
      <c r="H9" s="8">
        <v>15</v>
      </c>
      <c r="I9" s="2">
        <f t="shared" ref="I9:I10" si="3">H9/$H$11</f>
        <v>0.375</v>
      </c>
      <c r="J9" s="8">
        <v>15</v>
      </c>
      <c r="K9" s="2">
        <f t="shared" ref="K9:K10" si="4">J9/$J$11</f>
        <v>0.25862068965517243</v>
      </c>
      <c r="L9" s="8">
        <v>13</v>
      </c>
      <c r="M9" s="2">
        <f t="shared" ref="M9:M10" si="5">L9/$L$11</f>
        <v>0.24074074074074073</v>
      </c>
      <c r="N9" s="8">
        <v>6</v>
      </c>
      <c r="O9" s="2">
        <f t="shared" ref="O9:O10" si="6">N9/$N$11</f>
        <v>0.16216216216216217</v>
      </c>
      <c r="P9" s="8">
        <v>0</v>
      </c>
      <c r="Q9" s="2">
        <f t="shared" ref="Q9:Q10" si="7">P9/$P$11</f>
        <v>0</v>
      </c>
      <c r="R9" s="8">
        <v>8</v>
      </c>
      <c r="S9" s="2">
        <f t="shared" ref="S9:S10" si="8">R9/$R$11</f>
        <v>0.22857142857142856</v>
      </c>
      <c r="T9" s="3">
        <f t="shared" ref="T9:T10" si="9">B9+D9+F9+H9+J9+L9+N9+P9+R9</f>
        <v>97</v>
      </c>
      <c r="U9" s="2">
        <f t="shared" ref="U9:U10" si="10">T9/$T$11</f>
        <v>0.28034682080924855</v>
      </c>
    </row>
    <row r="10" spans="1:21" x14ac:dyDescent="0.25">
      <c r="A10" s="1" t="s">
        <v>58</v>
      </c>
      <c r="B10" s="8">
        <v>6</v>
      </c>
      <c r="C10" s="2">
        <f t="shared" si="0"/>
        <v>0.2857142857142857</v>
      </c>
      <c r="D10" s="8">
        <v>29</v>
      </c>
      <c r="E10" s="2">
        <f t="shared" si="1"/>
        <v>0.38666666666666666</v>
      </c>
      <c r="F10" s="8">
        <v>7</v>
      </c>
      <c r="G10" s="2">
        <f t="shared" si="2"/>
        <v>0.3888888888888889</v>
      </c>
      <c r="H10" s="8">
        <v>6</v>
      </c>
      <c r="I10" s="2">
        <f t="shared" si="3"/>
        <v>0.15</v>
      </c>
      <c r="J10" s="8">
        <v>24</v>
      </c>
      <c r="K10" s="2">
        <f t="shared" si="4"/>
        <v>0.41379310344827586</v>
      </c>
      <c r="L10" s="8">
        <v>30</v>
      </c>
      <c r="M10" s="2">
        <f t="shared" si="5"/>
        <v>0.55555555555555558</v>
      </c>
      <c r="N10" s="8">
        <v>26</v>
      </c>
      <c r="O10" s="2">
        <f t="shared" si="6"/>
        <v>0.70270270270270274</v>
      </c>
      <c r="P10" s="8">
        <v>8</v>
      </c>
      <c r="Q10" s="2">
        <f t="shared" si="7"/>
        <v>1</v>
      </c>
      <c r="R10" s="8">
        <v>19</v>
      </c>
      <c r="S10" s="2">
        <f t="shared" si="8"/>
        <v>0.54285714285714282</v>
      </c>
      <c r="T10" s="3">
        <f t="shared" si="9"/>
        <v>155</v>
      </c>
      <c r="U10" s="2">
        <f t="shared" si="10"/>
        <v>0.44797687861271679</v>
      </c>
    </row>
    <row r="11" spans="1:21" x14ac:dyDescent="0.25">
      <c r="A11" s="14" t="s">
        <v>4</v>
      </c>
      <c r="B11" s="15">
        <f t="shared" ref="B11:U11" si="11">SUM(B8:B10)</f>
        <v>21</v>
      </c>
      <c r="C11" s="13">
        <f>SUM(C8:C10)</f>
        <v>0.99999999999999989</v>
      </c>
      <c r="D11" s="15">
        <f t="shared" si="11"/>
        <v>75</v>
      </c>
      <c r="E11" s="13">
        <f t="shared" si="11"/>
        <v>1</v>
      </c>
      <c r="F11" s="15">
        <f t="shared" si="11"/>
        <v>18</v>
      </c>
      <c r="G11" s="13">
        <f t="shared" si="11"/>
        <v>1</v>
      </c>
      <c r="H11" s="15">
        <f t="shared" si="11"/>
        <v>40</v>
      </c>
      <c r="I11" s="13">
        <f t="shared" si="11"/>
        <v>1</v>
      </c>
      <c r="J11" s="15">
        <f t="shared" si="11"/>
        <v>58</v>
      </c>
      <c r="K11" s="13">
        <f t="shared" si="11"/>
        <v>1</v>
      </c>
      <c r="L11" s="15">
        <f t="shared" si="11"/>
        <v>54</v>
      </c>
      <c r="M11" s="13">
        <f t="shared" si="11"/>
        <v>1</v>
      </c>
      <c r="N11" s="15">
        <f t="shared" si="11"/>
        <v>37</v>
      </c>
      <c r="O11" s="13">
        <f t="shared" si="11"/>
        <v>1</v>
      </c>
      <c r="P11" s="15">
        <f t="shared" si="11"/>
        <v>8</v>
      </c>
      <c r="Q11" s="13">
        <f t="shared" si="11"/>
        <v>1</v>
      </c>
      <c r="R11" s="15">
        <f t="shared" si="11"/>
        <v>35</v>
      </c>
      <c r="S11" s="13">
        <f t="shared" si="11"/>
        <v>1</v>
      </c>
      <c r="T11" s="11">
        <f t="shared" si="11"/>
        <v>346</v>
      </c>
      <c r="U11" s="13">
        <f t="shared" si="11"/>
        <v>1</v>
      </c>
    </row>
    <row r="16" spans="1:21" ht="15.75" x14ac:dyDescent="0.25">
      <c r="A16" s="39" t="s">
        <v>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5">
      <c r="A17" s="40" t="s">
        <v>12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5">
      <c r="A18" s="35" t="s">
        <v>55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 x14ac:dyDescent="0.25">
      <c r="A19" s="26" t="s">
        <v>1</v>
      </c>
      <c r="B19" s="23" t="s">
        <v>2</v>
      </c>
      <c r="C19" s="25"/>
      <c r="D19" s="25"/>
      <c r="E19" s="25"/>
      <c r="F19" s="25"/>
      <c r="G19" s="25"/>
      <c r="H19" s="25"/>
      <c r="I19" s="24"/>
      <c r="J19" s="23" t="s">
        <v>3</v>
      </c>
      <c r="K19" s="25"/>
      <c r="L19" s="25"/>
      <c r="M19" s="25"/>
      <c r="N19" s="25"/>
      <c r="O19" s="25"/>
      <c r="P19" s="25"/>
      <c r="Q19" s="25"/>
      <c r="R19" s="25"/>
      <c r="S19" s="24"/>
      <c r="T19" s="30" t="s">
        <v>4</v>
      </c>
      <c r="U19" s="31"/>
    </row>
    <row r="20" spans="1:21" x14ac:dyDescent="0.25">
      <c r="A20" s="27"/>
      <c r="B20" s="23" t="s">
        <v>5</v>
      </c>
      <c r="C20" s="24"/>
      <c r="D20" s="23" t="s">
        <v>6</v>
      </c>
      <c r="E20" s="24"/>
      <c r="F20" s="23" t="s">
        <v>7</v>
      </c>
      <c r="G20" s="24"/>
      <c r="H20" s="23" t="s">
        <v>8</v>
      </c>
      <c r="I20" s="24"/>
      <c r="J20" s="23" t="s">
        <v>52</v>
      </c>
      <c r="K20" s="24"/>
      <c r="L20" s="23" t="s">
        <v>53</v>
      </c>
      <c r="M20" s="24"/>
      <c r="N20" s="23" t="s">
        <v>9</v>
      </c>
      <c r="O20" s="24"/>
      <c r="P20" s="23" t="s">
        <v>54</v>
      </c>
      <c r="Q20" s="24"/>
      <c r="R20" s="23" t="s">
        <v>51</v>
      </c>
      <c r="S20" s="24"/>
      <c r="T20" s="32"/>
      <c r="U20" s="33"/>
    </row>
    <row r="21" spans="1:21" x14ac:dyDescent="0.25">
      <c r="A21" s="28"/>
      <c r="B21" s="11" t="s">
        <v>10</v>
      </c>
      <c r="C21" s="12" t="s">
        <v>11</v>
      </c>
      <c r="D21" s="11" t="s">
        <v>10</v>
      </c>
      <c r="E21" s="12" t="s">
        <v>11</v>
      </c>
      <c r="F21" s="11" t="s">
        <v>10</v>
      </c>
      <c r="G21" s="12" t="s">
        <v>11</v>
      </c>
      <c r="H21" s="11" t="s">
        <v>10</v>
      </c>
      <c r="I21" s="12" t="s">
        <v>11</v>
      </c>
      <c r="J21" s="11" t="s">
        <v>10</v>
      </c>
      <c r="K21" s="12" t="s">
        <v>11</v>
      </c>
      <c r="L21" s="11" t="s">
        <v>10</v>
      </c>
      <c r="M21" s="12" t="s">
        <v>11</v>
      </c>
      <c r="N21" s="11" t="s">
        <v>10</v>
      </c>
      <c r="O21" s="12" t="s">
        <v>11</v>
      </c>
      <c r="P21" s="11" t="s">
        <v>10</v>
      </c>
      <c r="Q21" s="12" t="s">
        <v>11</v>
      </c>
      <c r="R21" s="11" t="s">
        <v>10</v>
      </c>
      <c r="S21" s="12" t="s">
        <v>11</v>
      </c>
      <c r="T21" s="11" t="s">
        <v>10</v>
      </c>
      <c r="U21" s="12" t="s">
        <v>11</v>
      </c>
    </row>
    <row r="22" spans="1:21" x14ac:dyDescent="0.25">
      <c r="A22" s="1" t="s">
        <v>56</v>
      </c>
      <c r="B22" s="8">
        <f>74+46</f>
        <v>120</v>
      </c>
      <c r="C22" s="2">
        <f>B22/$B$25</f>
        <v>0.1892744479495268</v>
      </c>
      <c r="D22" s="8">
        <f>398+330</f>
        <v>728</v>
      </c>
      <c r="E22" s="2">
        <f>D22/$D$25</f>
        <v>0.33719314497452524</v>
      </c>
      <c r="F22" s="8">
        <f>10+18</f>
        <v>28</v>
      </c>
      <c r="G22" s="2">
        <f>F22/$F$25</f>
        <v>5.9447983014861996E-2</v>
      </c>
      <c r="H22" s="8">
        <f>97+307</f>
        <v>404</v>
      </c>
      <c r="I22" s="2">
        <f>H22/$H$25</f>
        <v>0.36528028933092227</v>
      </c>
      <c r="J22" s="8">
        <f>607+578</f>
        <v>1185</v>
      </c>
      <c r="K22" s="2">
        <f>J22/$J$25</f>
        <v>8.301807482135351E-2</v>
      </c>
      <c r="L22" s="8">
        <f>207+179</f>
        <v>386</v>
      </c>
      <c r="M22" s="2">
        <f>L22/$L$25</f>
        <v>0.17278424350940019</v>
      </c>
      <c r="N22" s="8">
        <f>169+114</f>
        <v>283</v>
      </c>
      <c r="O22" s="2">
        <f>N22/$N$25</f>
        <v>0.2321575061525841</v>
      </c>
      <c r="P22" s="8">
        <v>0</v>
      </c>
      <c r="Q22" s="2">
        <f>P22/$P$25</f>
        <v>0</v>
      </c>
      <c r="R22" s="8">
        <f>128+225</f>
        <v>353</v>
      </c>
      <c r="S22" s="2">
        <f>R22/$R$25</f>
        <v>0.10279557367501456</v>
      </c>
      <c r="T22" s="3">
        <f>B22+D22+F22+H22+J22+L22+N22+P22+R22</f>
        <v>3487</v>
      </c>
      <c r="U22" s="2">
        <f>T22/$T$25</f>
        <v>0.13466440101954122</v>
      </c>
    </row>
    <row r="23" spans="1:21" x14ac:dyDescent="0.25">
      <c r="A23" s="1" t="s">
        <v>57</v>
      </c>
      <c r="B23" s="8">
        <f>98+14</f>
        <v>112</v>
      </c>
      <c r="C23" s="2">
        <f t="shared" ref="C23:C24" si="12">B23/$B$25</f>
        <v>0.17665615141955837</v>
      </c>
      <c r="D23" s="8">
        <f>393+312</f>
        <v>705</v>
      </c>
      <c r="E23" s="2">
        <f t="shared" ref="E23:E24" si="13">D23/$D$25</f>
        <v>0.32654006484483555</v>
      </c>
      <c r="F23" s="8">
        <f>106+163</f>
        <v>269</v>
      </c>
      <c r="G23" s="2">
        <f t="shared" ref="G23:G24" si="14">F23/$F$25</f>
        <v>0.5711252653927813</v>
      </c>
      <c r="H23" s="8">
        <f>92+357</f>
        <v>449</v>
      </c>
      <c r="I23" s="2">
        <f t="shared" ref="I23:I24" si="15">H23/$H$25</f>
        <v>0.40596745027124775</v>
      </c>
      <c r="J23" s="8">
        <f>577+448</f>
        <v>1025</v>
      </c>
      <c r="K23" s="2">
        <f t="shared" ref="K23:K24" si="16">J23/$J$25</f>
        <v>7.1808883284293121E-2</v>
      </c>
      <c r="L23" s="8">
        <f>372+365</f>
        <v>737</v>
      </c>
      <c r="M23" s="2">
        <f t="shared" ref="M23:M24" si="17">L23/$L$25</f>
        <v>0.32990152193375111</v>
      </c>
      <c r="N23" s="8">
        <f>164+99</f>
        <v>263</v>
      </c>
      <c r="O23" s="2">
        <f t="shared" ref="O23:O24" si="18">N23/$N$25</f>
        <v>0.21575061525840852</v>
      </c>
      <c r="P23" s="8">
        <v>0</v>
      </c>
      <c r="Q23" s="2">
        <f t="shared" ref="Q23:Q24" si="19">P23/$P$25</f>
        <v>0</v>
      </c>
      <c r="R23" s="8">
        <f>415+616</f>
        <v>1031</v>
      </c>
      <c r="S23" s="2">
        <f>R23/$R$25</f>
        <v>0.30023296447291786</v>
      </c>
      <c r="T23" s="3">
        <f t="shared" ref="T23:T24" si="20">B23+D23+F23+H23+J23+L23+N23+P23+R23</f>
        <v>4591</v>
      </c>
      <c r="U23" s="2">
        <f>T23/$T$25</f>
        <v>0.17729976056229244</v>
      </c>
    </row>
    <row r="24" spans="1:21" x14ac:dyDescent="0.25">
      <c r="A24" s="1" t="s">
        <v>58</v>
      </c>
      <c r="B24" s="8">
        <f>154+248</f>
        <v>402</v>
      </c>
      <c r="C24" s="2">
        <f t="shared" si="12"/>
        <v>0.63406940063091488</v>
      </c>
      <c r="D24" s="8">
        <f>425+301</f>
        <v>726</v>
      </c>
      <c r="E24" s="2">
        <f t="shared" si="13"/>
        <v>0.33626679018063921</v>
      </c>
      <c r="F24" s="8">
        <f>89+85</f>
        <v>174</v>
      </c>
      <c r="G24" s="2">
        <f t="shared" si="14"/>
        <v>0.36942675159235666</v>
      </c>
      <c r="H24" s="8">
        <f>91+162</f>
        <v>253</v>
      </c>
      <c r="I24" s="2">
        <f t="shared" si="15"/>
        <v>0.22875226039783003</v>
      </c>
      <c r="J24" s="8">
        <f>9330+2734</f>
        <v>12064</v>
      </c>
      <c r="K24" s="2">
        <f t="shared" si="16"/>
        <v>0.84517304189435338</v>
      </c>
      <c r="L24" s="8">
        <f>625+486</f>
        <v>1111</v>
      </c>
      <c r="M24" s="2">
        <f t="shared" si="17"/>
        <v>0.4973142345568487</v>
      </c>
      <c r="N24" s="8">
        <f>317+356</f>
        <v>673</v>
      </c>
      <c r="O24" s="2">
        <f t="shared" si="18"/>
        <v>0.55209187858900743</v>
      </c>
      <c r="P24" s="8">
        <f>117+246</f>
        <v>363</v>
      </c>
      <c r="Q24" s="2">
        <f t="shared" si="19"/>
        <v>1</v>
      </c>
      <c r="R24" s="8">
        <f>732+1318</f>
        <v>2050</v>
      </c>
      <c r="S24" s="2">
        <f t="shared" ref="S24" si="21">R24/$R$25</f>
        <v>0.59697146185206751</v>
      </c>
      <c r="T24" s="3">
        <f t="shared" si="20"/>
        <v>17816</v>
      </c>
      <c r="U24" s="2">
        <f>T24/$T$25</f>
        <v>0.6880358384181664</v>
      </c>
    </row>
    <row r="25" spans="1:21" x14ac:dyDescent="0.25">
      <c r="A25" s="14" t="s">
        <v>4</v>
      </c>
      <c r="B25" s="15">
        <f>SUM(B22:B24)</f>
        <v>634</v>
      </c>
      <c r="C25" s="13">
        <f>B25/$B$25</f>
        <v>1</v>
      </c>
      <c r="D25" s="15">
        <f>SUM(D22:D24)</f>
        <v>2159</v>
      </c>
      <c r="E25" s="13">
        <f t="shared" ref="E25" si="22">D25/$D$25</f>
        <v>1</v>
      </c>
      <c r="F25" s="15">
        <f>SUM(F22:F24)</f>
        <v>471</v>
      </c>
      <c r="G25" s="13">
        <f t="shared" ref="G25" si="23">F25/$F$25</f>
        <v>1</v>
      </c>
      <c r="H25" s="15">
        <f>SUM(H22:H24)</f>
        <v>1106</v>
      </c>
      <c r="I25" s="13">
        <f t="shared" ref="I25" si="24">H25/$H$25</f>
        <v>1</v>
      </c>
      <c r="J25" s="15">
        <f>SUM(J22:J24)</f>
        <v>14274</v>
      </c>
      <c r="K25" s="13">
        <f t="shared" ref="K25" si="25">J25/$J$25</f>
        <v>1</v>
      </c>
      <c r="L25" s="15">
        <f t="shared" ref="L25:U25" si="26">SUM(L22:L24)</f>
        <v>2234</v>
      </c>
      <c r="M25" s="13">
        <f t="shared" si="26"/>
        <v>1</v>
      </c>
      <c r="N25" s="15">
        <f t="shared" si="26"/>
        <v>1219</v>
      </c>
      <c r="O25" s="13">
        <f t="shared" si="26"/>
        <v>1</v>
      </c>
      <c r="P25" s="15">
        <f t="shared" si="26"/>
        <v>363</v>
      </c>
      <c r="Q25" s="13">
        <f t="shared" si="26"/>
        <v>1</v>
      </c>
      <c r="R25" s="15">
        <f t="shared" si="26"/>
        <v>3434</v>
      </c>
      <c r="S25" s="13">
        <f t="shared" si="26"/>
        <v>1</v>
      </c>
      <c r="T25" s="11">
        <f t="shared" si="26"/>
        <v>25894</v>
      </c>
      <c r="U25" s="13">
        <f t="shared" si="26"/>
        <v>1</v>
      </c>
    </row>
    <row r="29" spans="1:21" ht="15.75" x14ac:dyDescent="0.25">
      <c r="A29" s="38" t="s">
        <v>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x14ac:dyDescent="0.25">
      <c r="A30" s="41" t="s">
        <v>49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x14ac:dyDescent="0.25">
      <c r="A31" s="35" t="s">
        <v>55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</row>
    <row r="32" spans="1:21" x14ac:dyDescent="0.25">
      <c r="A32" s="26" t="s">
        <v>1</v>
      </c>
      <c r="B32" s="23" t="s">
        <v>48</v>
      </c>
      <c r="C32" s="25"/>
      <c r="D32" s="25"/>
      <c r="E32" s="25"/>
      <c r="F32" s="25"/>
      <c r="G32" s="25"/>
      <c r="H32" s="25"/>
      <c r="I32" s="24"/>
      <c r="J32" s="16"/>
      <c r="K32" s="25" t="s">
        <v>3</v>
      </c>
      <c r="L32" s="25"/>
      <c r="M32" s="25"/>
      <c r="N32" s="25"/>
      <c r="O32" s="25"/>
      <c r="P32" s="25"/>
      <c r="Q32" s="25"/>
      <c r="R32" s="25"/>
      <c r="S32" s="24"/>
      <c r="T32" s="30" t="s">
        <v>4</v>
      </c>
      <c r="U32" s="31"/>
    </row>
    <row r="33" spans="1:21" x14ac:dyDescent="0.25">
      <c r="A33" s="27"/>
      <c r="B33" s="23" t="s">
        <v>5</v>
      </c>
      <c r="C33" s="24"/>
      <c r="D33" s="23" t="s">
        <v>6</v>
      </c>
      <c r="E33" s="24"/>
      <c r="F33" s="23" t="s">
        <v>7</v>
      </c>
      <c r="G33" s="24"/>
      <c r="H33" s="23" t="s">
        <v>8</v>
      </c>
      <c r="I33" s="24"/>
      <c r="J33" s="23" t="s">
        <v>52</v>
      </c>
      <c r="K33" s="24"/>
      <c r="L33" s="23" t="s">
        <v>53</v>
      </c>
      <c r="M33" s="24"/>
      <c r="N33" s="23" t="s">
        <v>9</v>
      </c>
      <c r="O33" s="24"/>
      <c r="P33" s="23" t="s">
        <v>54</v>
      </c>
      <c r="Q33" s="24"/>
      <c r="R33" s="23" t="s">
        <v>51</v>
      </c>
      <c r="S33" s="24"/>
      <c r="T33" s="32"/>
      <c r="U33" s="33"/>
    </row>
    <row r="34" spans="1:21" x14ac:dyDescent="0.25">
      <c r="A34" s="28"/>
      <c r="B34" s="11" t="s">
        <v>10</v>
      </c>
      <c r="C34" s="12" t="s">
        <v>11</v>
      </c>
      <c r="D34" s="11" t="s">
        <v>10</v>
      </c>
      <c r="E34" s="12" t="s">
        <v>11</v>
      </c>
      <c r="F34" s="11" t="s">
        <v>10</v>
      </c>
      <c r="G34" s="12" t="s">
        <v>11</v>
      </c>
      <c r="H34" s="11" t="s">
        <v>10</v>
      </c>
      <c r="I34" s="12" t="s">
        <v>11</v>
      </c>
      <c r="J34" s="11" t="s">
        <v>10</v>
      </c>
      <c r="K34" s="12" t="s">
        <v>11</v>
      </c>
      <c r="L34" s="11" t="s">
        <v>10</v>
      </c>
      <c r="M34" s="12" t="s">
        <v>11</v>
      </c>
      <c r="N34" s="11" t="s">
        <v>10</v>
      </c>
      <c r="O34" s="12" t="s">
        <v>11</v>
      </c>
      <c r="P34" s="11" t="s">
        <v>10</v>
      </c>
      <c r="Q34" s="12" t="s">
        <v>11</v>
      </c>
      <c r="R34" s="11" t="s">
        <v>10</v>
      </c>
      <c r="S34" s="12" t="s">
        <v>11</v>
      </c>
      <c r="T34" s="11" t="s">
        <v>10</v>
      </c>
      <c r="U34" s="12" t="s">
        <v>11</v>
      </c>
    </row>
    <row r="35" spans="1:21" x14ac:dyDescent="0.25">
      <c r="A35" s="1" t="s">
        <v>56</v>
      </c>
      <c r="B35" s="8">
        <v>7</v>
      </c>
      <c r="C35" s="2">
        <f>B35/$B$38</f>
        <v>0.5</v>
      </c>
      <c r="D35" s="8">
        <v>7</v>
      </c>
      <c r="E35" s="2">
        <f>D35/$D$38</f>
        <v>0.26923076923076922</v>
      </c>
      <c r="F35" s="8">
        <v>2</v>
      </c>
      <c r="G35" s="2">
        <f>F35/$F$38</f>
        <v>0.13333333333333333</v>
      </c>
      <c r="H35" s="8">
        <v>16</v>
      </c>
      <c r="I35" s="2">
        <f>H35/$H$38</f>
        <v>0.43243243243243246</v>
      </c>
      <c r="J35" s="8">
        <v>11</v>
      </c>
      <c r="K35" s="2">
        <f>J35/$J$38</f>
        <v>0.2391304347826087</v>
      </c>
      <c r="L35" s="8">
        <v>8</v>
      </c>
      <c r="M35" s="2">
        <f>L35/$L$38</f>
        <v>0.18604651162790697</v>
      </c>
      <c r="N35" s="8">
        <v>5</v>
      </c>
      <c r="O35" s="2">
        <f>N35/$N$38</f>
        <v>0.19230769230769232</v>
      </c>
      <c r="P35" s="8">
        <v>0</v>
      </c>
      <c r="Q35" s="2">
        <f>P35/$P$38</f>
        <v>0</v>
      </c>
      <c r="R35" s="8">
        <v>7</v>
      </c>
      <c r="S35" s="2">
        <f>R35/$R$38</f>
        <v>0.21875</v>
      </c>
      <c r="T35" s="3">
        <f>B35+D35+F35+H35+J35+L35+N35+P35+R35</f>
        <v>63</v>
      </c>
      <c r="U35" s="2">
        <f>T35/$T$38</f>
        <v>0.25506072874493929</v>
      </c>
    </row>
    <row r="36" spans="1:21" x14ac:dyDescent="0.25">
      <c r="A36" s="1" t="s">
        <v>57</v>
      </c>
      <c r="B36" s="8">
        <v>3</v>
      </c>
      <c r="C36" s="2">
        <f t="shared" ref="C36:C37" si="27">B36/$B$38</f>
        <v>0.21428571428571427</v>
      </c>
      <c r="D36" s="8">
        <v>12</v>
      </c>
      <c r="E36" s="2">
        <f t="shared" ref="E36:E37" si="28">D36/$D$38</f>
        <v>0.46153846153846156</v>
      </c>
      <c r="F36" s="8">
        <v>7</v>
      </c>
      <c r="G36" s="2">
        <f t="shared" ref="G36:G37" si="29">F36/$F$38</f>
        <v>0.46666666666666667</v>
      </c>
      <c r="H36" s="8">
        <v>15</v>
      </c>
      <c r="I36" s="2">
        <f t="shared" ref="I36:I37" si="30">H36/$H$38</f>
        <v>0.40540540540540543</v>
      </c>
      <c r="J36" s="8">
        <v>12</v>
      </c>
      <c r="K36" s="2">
        <f t="shared" ref="K36:K37" si="31">J36/$J$38</f>
        <v>0.2608695652173913</v>
      </c>
      <c r="L36" s="8">
        <v>12</v>
      </c>
      <c r="M36" s="2">
        <f t="shared" ref="M36:M37" si="32">L36/$L$38</f>
        <v>0.27906976744186046</v>
      </c>
      <c r="N36" s="8">
        <v>5</v>
      </c>
      <c r="O36" s="2">
        <f t="shared" ref="O36:O37" si="33">N36/$N$38</f>
        <v>0.19230769230769232</v>
      </c>
      <c r="P36" s="8">
        <v>0</v>
      </c>
      <c r="Q36" s="2">
        <f t="shared" ref="Q36:Q37" si="34">P36/$P$38</f>
        <v>0</v>
      </c>
      <c r="R36" s="8">
        <v>6</v>
      </c>
      <c r="S36" s="2">
        <f t="shared" ref="S36:S37" si="35">R36/$R$38</f>
        <v>0.1875</v>
      </c>
      <c r="T36" s="3">
        <f t="shared" ref="T36:T37" si="36">B36+D36+F36+H36+J36+L36+N36+P36+R36</f>
        <v>72</v>
      </c>
      <c r="U36" s="2">
        <f t="shared" ref="U36:U37" si="37">T36/$T$38</f>
        <v>0.291497975708502</v>
      </c>
    </row>
    <row r="37" spans="1:21" x14ac:dyDescent="0.25">
      <c r="A37" s="1" t="s">
        <v>58</v>
      </c>
      <c r="B37" s="8">
        <v>4</v>
      </c>
      <c r="C37" s="2">
        <f t="shared" si="27"/>
        <v>0.2857142857142857</v>
      </c>
      <c r="D37" s="8">
        <v>7</v>
      </c>
      <c r="E37" s="2">
        <f t="shared" si="28"/>
        <v>0.26923076923076922</v>
      </c>
      <c r="F37" s="8">
        <v>6</v>
      </c>
      <c r="G37" s="2">
        <f t="shared" si="29"/>
        <v>0.4</v>
      </c>
      <c r="H37" s="8">
        <v>6</v>
      </c>
      <c r="I37" s="2">
        <f t="shared" si="30"/>
        <v>0.16216216216216217</v>
      </c>
      <c r="J37" s="8">
        <v>23</v>
      </c>
      <c r="K37" s="2">
        <f t="shared" si="31"/>
        <v>0.5</v>
      </c>
      <c r="L37" s="8">
        <v>23</v>
      </c>
      <c r="M37" s="2">
        <f t="shared" si="32"/>
        <v>0.53488372093023251</v>
      </c>
      <c r="N37" s="8">
        <v>16</v>
      </c>
      <c r="O37" s="2">
        <f t="shared" si="33"/>
        <v>0.61538461538461542</v>
      </c>
      <c r="P37" s="8">
        <v>8</v>
      </c>
      <c r="Q37" s="2">
        <f t="shared" si="34"/>
        <v>1</v>
      </c>
      <c r="R37" s="8">
        <v>19</v>
      </c>
      <c r="S37" s="2">
        <f t="shared" si="35"/>
        <v>0.59375</v>
      </c>
      <c r="T37" s="3">
        <f t="shared" si="36"/>
        <v>112</v>
      </c>
      <c r="U37" s="2">
        <f t="shared" si="37"/>
        <v>0.45344129554655871</v>
      </c>
    </row>
    <row r="38" spans="1:21" x14ac:dyDescent="0.25">
      <c r="A38" s="12" t="s">
        <v>4</v>
      </c>
      <c r="B38" s="11">
        <f t="shared" ref="B38:U38" si="38">SUM(B35:B37)</f>
        <v>14</v>
      </c>
      <c r="C38" s="13">
        <f t="shared" si="38"/>
        <v>1</v>
      </c>
      <c r="D38" s="11">
        <f t="shared" si="38"/>
        <v>26</v>
      </c>
      <c r="E38" s="13">
        <f>SUM(E35:E37)</f>
        <v>1</v>
      </c>
      <c r="F38" s="11">
        <f t="shared" si="38"/>
        <v>15</v>
      </c>
      <c r="G38" s="13">
        <f t="shared" si="38"/>
        <v>1</v>
      </c>
      <c r="H38" s="11">
        <f t="shared" si="38"/>
        <v>37</v>
      </c>
      <c r="I38" s="13">
        <f t="shared" si="38"/>
        <v>1</v>
      </c>
      <c r="J38" s="11">
        <f t="shared" si="38"/>
        <v>46</v>
      </c>
      <c r="K38" s="13">
        <f t="shared" si="38"/>
        <v>1</v>
      </c>
      <c r="L38" s="11">
        <f t="shared" si="38"/>
        <v>43</v>
      </c>
      <c r="M38" s="13">
        <f t="shared" si="38"/>
        <v>1</v>
      </c>
      <c r="N38" s="11">
        <f t="shared" si="38"/>
        <v>26</v>
      </c>
      <c r="O38" s="13">
        <f t="shared" si="38"/>
        <v>1</v>
      </c>
      <c r="P38" s="11">
        <f t="shared" si="38"/>
        <v>8</v>
      </c>
      <c r="Q38" s="13">
        <f t="shared" si="38"/>
        <v>1</v>
      </c>
      <c r="R38" s="15">
        <f t="shared" si="38"/>
        <v>32</v>
      </c>
      <c r="S38" s="13">
        <f t="shared" si="38"/>
        <v>1</v>
      </c>
      <c r="T38" s="11">
        <f t="shared" si="38"/>
        <v>247</v>
      </c>
      <c r="U38" s="13">
        <f t="shared" si="38"/>
        <v>1</v>
      </c>
    </row>
    <row r="42" spans="1:21" ht="15.75" x14ac:dyDescent="0.25">
      <c r="A42" s="38" t="s">
        <v>0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x14ac:dyDescent="0.25">
      <c r="A43" s="37" t="s">
        <v>50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x14ac:dyDescent="0.25">
      <c r="A44" s="36" t="s">
        <v>55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21" x14ac:dyDescent="0.25">
      <c r="A45" s="26" t="s">
        <v>13</v>
      </c>
      <c r="B45" s="23" t="s">
        <v>48</v>
      </c>
      <c r="C45" s="25"/>
      <c r="D45" s="25"/>
      <c r="E45" s="25"/>
      <c r="F45" s="25"/>
      <c r="G45" s="25"/>
      <c r="H45" s="25"/>
      <c r="I45" s="24"/>
      <c r="J45" s="23" t="s">
        <v>3</v>
      </c>
      <c r="K45" s="25"/>
      <c r="L45" s="25"/>
      <c r="M45" s="25"/>
      <c r="N45" s="25"/>
      <c r="O45" s="25"/>
      <c r="P45" s="25"/>
      <c r="Q45" s="25"/>
      <c r="R45" s="25"/>
      <c r="S45" s="24"/>
      <c r="T45" s="30" t="s">
        <v>4</v>
      </c>
      <c r="U45" s="31"/>
    </row>
    <row r="46" spans="1:21" x14ac:dyDescent="0.25">
      <c r="A46" s="27"/>
      <c r="B46" s="23" t="s">
        <v>5</v>
      </c>
      <c r="C46" s="24"/>
      <c r="D46" s="23" t="s">
        <v>6</v>
      </c>
      <c r="E46" s="24"/>
      <c r="F46" s="23" t="s">
        <v>7</v>
      </c>
      <c r="G46" s="24"/>
      <c r="H46" s="23" t="s">
        <v>8</v>
      </c>
      <c r="I46" s="24"/>
      <c r="J46" s="23" t="s">
        <v>52</v>
      </c>
      <c r="K46" s="24"/>
      <c r="L46" s="23" t="s">
        <v>53</v>
      </c>
      <c r="M46" s="24"/>
      <c r="N46" s="23" t="s">
        <v>9</v>
      </c>
      <c r="O46" s="24"/>
      <c r="P46" s="23" t="s">
        <v>54</v>
      </c>
      <c r="Q46" s="24"/>
      <c r="R46" s="23" t="s">
        <v>51</v>
      </c>
      <c r="S46" s="24"/>
      <c r="T46" s="32"/>
      <c r="U46" s="33"/>
    </row>
    <row r="47" spans="1:21" x14ac:dyDescent="0.25">
      <c r="A47" s="28"/>
      <c r="B47" s="11" t="s">
        <v>10</v>
      </c>
      <c r="C47" s="12" t="s">
        <v>11</v>
      </c>
      <c r="D47" s="11" t="s">
        <v>10</v>
      </c>
      <c r="E47" s="13" t="s">
        <v>11</v>
      </c>
      <c r="F47" s="11" t="s">
        <v>10</v>
      </c>
      <c r="G47" s="12" t="s">
        <v>11</v>
      </c>
      <c r="H47" s="11" t="s">
        <v>10</v>
      </c>
      <c r="I47" s="13" t="s">
        <v>11</v>
      </c>
      <c r="J47" s="11" t="s">
        <v>10</v>
      </c>
      <c r="K47" s="13" t="s">
        <v>11</v>
      </c>
      <c r="L47" s="11" t="s">
        <v>10</v>
      </c>
      <c r="M47" s="13" t="s">
        <v>11</v>
      </c>
      <c r="N47" s="11" t="s">
        <v>10</v>
      </c>
      <c r="O47" s="12" t="s">
        <v>11</v>
      </c>
      <c r="P47" s="11" t="s">
        <v>10</v>
      </c>
      <c r="Q47" s="13" t="s">
        <v>11</v>
      </c>
      <c r="R47" s="11" t="s">
        <v>10</v>
      </c>
      <c r="S47" s="13" t="s">
        <v>11</v>
      </c>
      <c r="T47" s="11" t="s">
        <v>10</v>
      </c>
      <c r="U47" s="12" t="s">
        <v>11</v>
      </c>
    </row>
    <row r="48" spans="1:21" x14ac:dyDescent="0.25">
      <c r="A48" s="6" t="s">
        <v>14</v>
      </c>
      <c r="B48" s="7">
        <v>0</v>
      </c>
      <c r="C48" s="9">
        <f>B48/$B$80</f>
        <v>0</v>
      </c>
      <c r="D48" s="10">
        <v>0</v>
      </c>
      <c r="E48" s="9">
        <f>D48/$D$80</f>
        <v>0</v>
      </c>
      <c r="F48" s="7">
        <v>0</v>
      </c>
      <c r="G48" s="9">
        <f>F48/$F$80</f>
        <v>0</v>
      </c>
      <c r="H48" s="7">
        <v>0</v>
      </c>
      <c r="I48" s="9">
        <f>H48/$H$80</f>
        <v>0</v>
      </c>
      <c r="J48" s="7">
        <v>0</v>
      </c>
      <c r="K48" s="9">
        <f>J48/$H$80</f>
        <v>0</v>
      </c>
      <c r="L48" s="7">
        <v>0</v>
      </c>
      <c r="M48" s="9">
        <f>L48/$L$80</f>
        <v>0</v>
      </c>
      <c r="N48" s="7">
        <v>0</v>
      </c>
      <c r="O48" s="9">
        <f>N48/$N$80</f>
        <v>0</v>
      </c>
      <c r="P48" s="7">
        <v>0</v>
      </c>
      <c r="Q48" s="9">
        <f>P48/$P$80</f>
        <v>0</v>
      </c>
      <c r="R48" s="7">
        <v>0</v>
      </c>
      <c r="S48" s="9">
        <f>R48/$R$80</f>
        <v>0</v>
      </c>
      <c r="T48" s="4">
        <f>B48+D48+F48+H48+J48+L48+N48+P48+R48</f>
        <v>0</v>
      </c>
      <c r="U48" s="9">
        <f>T48/$T$80</f>
        <v>0</v>
      </c>
    </row>
    <row r="49" spans="1:21" x14ac:dyDescent="0.25">
      <c r="A49" s="6" t="s">
        <v>15</v>
      </c>
      <c r="B49" s="7">
        <v>0</v>
      </c>
      <c r="C49" s="9">
        <f>B49/$B$80</f>
        <v>0</v>
      </c>
      <c r="D49" s="7">
        <v>0</v>
      </c>
      <c r="E49" s="9">
        <f>D49/$D$80</f>
        <v>0</v>
      </c>
      <c r="F49" s="7">
        <v>0</v>
      </c>
      <c r="G49" s="9">
        <f>F49/$F$80</f>
        <v>0</v>
      </c>
      <c r="H49" s="7">
        <v>0</v>
      </c>
      <c r="I49" s="9">
        <f>H49/$H$80</f>
        <v>0</v>
      </c>
      <c r="J49" s="7">
        <v>0</v>
      </c>
      <c r="K49" s="9">
        <f>J49/$H$80</f>
        <v>0</v>
      </c>
      <c r="L49" s="7">
        <v>14</v>
      </c>
      <c r="M49" s="9">
        <f>L49/$L$80</f>
        <v>0.25925925925925924</v>
      </c>
      <c r="N49" s="7">
        <v>0</v>
      </c>
      <c r="O49" s="9">
        <f>N49/$N$80</f>
        <v>0</v>
      </c>
      <c r="P49" s="7">
        <v>0</v>
      </c>
      <c r="Q49" s="9">
        <f>P49/$P$80</f>
        <v>0</v>
      </c>
      <c r="R49" s="7">
        <v>0</v>
      </c>
      <c r="S49" s="9">
        <f>R49/$R$80</f>
        <v>0</v>
      </c>
      <c r="T49" s="4">
        <f t="shared" ref="T49:T79" si="39">B49+D49+F49+H49+J49+L49+N49+P49+R49</f>
        <v>14</v>
      </c>
      <c r="U49" s="9">
        <f>T49/$T$80</f>
        <v>4.046242774566474E-2</v>
      </c>
    </row>
    <row r="50" spans="1:21" x14ac:dyDescent="0.25">
      <c r="A50" s="6" t="s">
        <v>16</v>
      </c>
      <c r="B50" s="7">
        <v>0</v>
      </c>
      <c r="C50" s="9">
        <f>B50/$B$80</f>
        <v>0</v>
      </c>
      <c r="D50" s="7">
        <v>0</v>
      </c>
      <c r="E50" s="9">
        <f>D50/$D$80</f>
        <v>0</v>
      </c>
      <c r="F50" s="7">
        <v>0</v>
      </c>
      <c r="G50" s="9">
        <f>F50/$F$80</f>
        <v>0</v>
      </c>
      <c r="H50" s="7">
        <v>0</v>
      </c>
      <c r="I50" s="9">
        <f>H50/$H$80</f>
        <v>0</v>
      </c>
      <c r="J50" s="7">
        <v>0</v>
      </c>
      <c r="K50" s="9">
        <f>J50/$H$80</f>
        <v>0</v>
      </c>
      <c r="L50" s="7">
        <v>27</v>
      </c>
      <c r="M50" s="9">
        <f>L50/$L$80</f>
        <v>0.5</v>
      </c>
      <c r="N50" s="7">
        <v>0</v>
      </c>
      <c r="O50" s="9">
        <f>N50/$N$80</f>
        <v>0</v>
      </c>
      <c r="P50" s="7">
        <v>0</v>
      </c>
      <c r="Q50" s="9">
        <f>P50/$P$80</f>
        <v>0</v>
      </c>
      <c r="R50" s="7">
        <v>0</v>
      </c>
      <c r="S50" s="9">
        <f>R50/$R$80</f>
        <v>0</v>
      </c>
      <c r="T50" s="4">
        <f t="shared" si="39"/>
        <v>27</v>
      </c>
      <c r="U50" s="9">
        <f>T50/$T$80</f>
        <v>7.8034682080924858E-2</v>
      </c>
    </row>
    <row r="51" spans="1:21" x14ac:dyDescent="0.25">
      <c r="A51" s="6" t="s">
        <v>46</v>
      </c>
      <c r="B51" s="7">
        <v>21</v>
      </c>
      <c r="C51" s="9">
        <f>B51/$B$80</f>
        <v>1</v>
      </c>
      <c r="D51" s="7">
        <v>70</v>
      </c>
      <c r="E51" s="9">
        <f>D51/$D$80</f>
        <v>0.93333333333333335</v>
      </c>
      <c r="F51" s="7">
        <v>16</v>
      </c>
      <c r="G51" s="9">
        <f>F51/$F$80</f>
        <v>0.88888888888888884</v>
      </c>
      <c r="H51" s="7">
        <v>40</v>
      </c>
      <c r="I51" s="9">
        <f>H51/$H$80</f>
        <v>1</v>
      </c>
      <c r="J51" s="7">
        <v>0</v>
      </c>
      <c r="K51" s="9">
        <f>J51/$H$80</f>
        <v>0</v>
      </c>
      <c r="L51" s="7">
        <v>0</v>
      </c>
      <c r="M51" s="9">
        <f>L51/$L$80</f>
        <v>0</v>
      </c>
      <c r="N51" s="7">
        <v>0</v>
      </c>
      <c r="O51" s="9">
        <f>N51/$N$80</f>
        <v>0</v>
      </c>
      <c r="P51" s="7">
        <v>1</v>
      </c>
      <c r="Q51" s="9">
        <f>P51/$P$80</f>
        <v>0.125</v>
      </c>
      <c r="R51" s="7">
        <v>35</v>
      </c>
      <c r="S51" s="9">
        <f>R51/$R$80</f>
        <v>1</v>
      </c>
      <c r="T51" s="4">
        <f t="shared" si="39"/>
        <v>183</v>
      </c>
      <c r="U51" s="9">
        <f>T51/$T$80</f>
        <v>0.52890173410404628</v>
      </c>
    </row>
    <row r="52" spans="1:21" x14ac:dyDescent="0.25">
      <c r="A52" s="6" t="s">
        <v>17</v>
      </c>
      <c r="B52" s="7">
        <v>0</v>
      </c>
      <c r="C52" s="9">
        <f>B52/$B$80</f>
        <v>0</v>
      </c>
      <c r="D52" s="7">
        <v>0</v>
      </c>
      <c r="E52" s="9">
        <f>D52/$D$80</f>
        <v>0</v>
      </c>
      <c r="F52" s="7">
        <v>0</v>
      </c>
      <c r="G52" s="9">
        <f>F52/$F$80</f>
        <v>0</v>
      </c>
      <c r="H52" s="7">
        <v>0</v>
      </c>
      <c r="I52" s="9">
        <f>H52/$H$80</f>
        <v>0</v>
      </c>
      <c r="J52" s="7">
        <v>0</v>
      </c>
      <c r="K52" s="9">
        <f>J52/$H$80</f>
        <v>0</v>
      </c>
      <c r="L52" s="7">
        <v>0</v>
      </c>
      <c r="M52" s="9">
        <f>L52/$L$80</f>
        <v>0</v>
      </c>
      <c r="N52" s="7">
        <v>0</v>
      </c>
      <c r="O52" s="9">
        <f>N52/$N$80</f>
        <v>0</v>
      </c>
      <c r="P52" s="7">
        <v>0</v>
      </c>
      <c r="Q52" s="9">
        <f>P52/$P$80</f>
        <v>0</v>
      </c>
      <c r="R52" s="7">
        <v>0</v>
      </c>
      <c r="S52" s="9">
        <f>R52/$R$80</f>
        <v>0</v>
      </c>
      <c r="T52" s="4">
        <f t="shared" si="39"/>
        <v>0</v>
      </c>
      <c r="U52" s="9">
        <f>T52/$T$80</f>
        <v>0</v>
      </c>
    </row>
    <row r="53" spans="1:21" x14ac:dyDescent="0.25">
      <c r="A53" s="6" t="s">
        <v>18</v>
      </c>
      <c r="B53" s="7">
        <v>0</v>
      </c>
      <c r="C53" s="9">
        <f>B53/$B$80</f>
        <v>0</v>
      </c>
      <c r="D53" s="7">
        <v>0</v>
      </c>
      <c r="E53" s="9">
        <f>D53/$D$80</f>
        <v>0</v>
      </c>
      <c r="F53" s="7">
        <v>0</v>
      </c>
      <c r="G53" s="9">
        <f>F53/$F$80</f>
        <v>0</v>
      </c>
      <c r="H53" s="7">
        <v>0</v>
      </c>
      <c r="I53" s="9">
        <f>H53/$H$80</f>
        <v>0</v>
      </c>
      <c r="J53" s="7">
        <v>0</v>
      </c>
      <c r="K53" s="9">
        <f>J53/$H$80</f>
        <v>0</v>
      </c>
      <c r="L53" s="7">
        <v>0</v>
      </c>
      <c r="M53" s="9">
        <f>L53/$L$80</f>
        <v>0</v>
      </c>
      <c r="N53" s="7">
        <v>29</v>
      </c>
      <c r="O53" s="9">
        <f>N53/$N$80</f>
        <v>0.78378378378378377</v>
      </c>
      <c r="P53" s="7">
        <v>0</v>
      </c>
      <c r="Q53" s="9">
        <f>P53/$P$80</f>
        <v>0</v>
      </c>
      <c r="R53" s="7">
        <v>0</v>
      </c>
      <c r="S53" s="9">
        <f>R53/$R$80</f>
        <v>0</v>
      </c>
      <c r="T53" s="4">
        <f t="shared" si="39"/>
        <v>29</v>
      </c>
      <c r="U53" s="9">
        <f>T53/$T$80</f>
        <v>8.3815028901734104E-2</v>
      </c>
    </row>
    <row r="54" spans="1:21" x14ac:dyDescent="0.25">
      <c r="A54" s="6" t="s">
        <v>20</v>
      </c>
      <c r="B54" s="7">
        <v>0</v>
      </c>
      <c r="C54" s="9">
        <f>B54/$B$80</f>
        <v>0</v>
      </c>
      <c r="D54" s="7">
        <v>0</v>
      </c>
      <c r="E54" s="9">
        <f>D54/$D$80</f>
        <v>0</v>
      </c>
      <c r="F54" s="7">
        <v>0</v>
      </c>
      <c r="G54" s="9">
        <f>F54/$F$80</f>
        <v>0</v>
      </c>
      <c r="H54" s="7">
        <v>0</v>
      </c>
      <c r="I54" s="9">
        <f>H54/$H$80</f>
        <v>0</v>
      </c>
      <c r="J54" s="7">
        <v>0</v>
      </c>
      <c r="K54" s="9">
        <f>J54/$H$80</f>
        <v>0</v>
      </c>
      <c r="L54" s="7">
        <v>0</v>
      </c>
      <c r="M54" s="9">
        <f>L54/$L$80</f>
        <v>0</v>
      </c>
      <c r="N54" s="7">
        <v>0</v>
      </c>
      <c r="O54" s="9">
        <f>N54/$N$80</f>
        <v>0</v>
      </c>
      <c r="P54" s="7">
        <v>0</v>
      </c>
      <c r="Q54" s="9">
        <f>P54/$P$80</f>
        <v>0</v>
      </c>
      <c r="R54" s="7">
        <v>0</v>
      </c>
      <c r="S54" s="9">
        <f>R54/$R$80</f>
        <v>0</v>
      </c>
      <c r="T54" s="4">
        <f t="shared" si="39"/>
        <v>0</v>
      </c>
      <c r="U54" s="9">
        <f>T54/$T$80</f>
        <v>0</v>
      </c>
    </row>
    <row r="55" spans="1:21" x14ac:dyDescent="0.25">
      <c r="A55" s="6" t="s">
        <v>19</v>
      </c>
      <c r="B55" s="7">
        <v>0</v>
      </c>
      <c r="C55" s="9">
        <f>B55/$B$80</f>
        <v>0</v>
      </c>
      <c r="D55" s="7">
        <v>0</v>
      </c>
      <c r="E55" s="9">
        <f>D55/$D$80</f>
        <v>0</v>
      </c>
      <c r="F55" s="7">
        <v>0</v>
      </c>
      <c r="G55" s="9">
        <f>F55/$F$80</f>
        <v>0</v>
      </c>
      <c r="H55" s="7">
        <v>0</v>
      </c>
      <c r="I55" s="9">
        <f>H55/$H$80</f>
        <v>0</v>
      </c>
      <c r="J55" s="7">
        <v>0</v>
      </c>
      <c r="K55" s="9">
        <f>J55/$H$80</f>
        <v>0</v>
      </c>
      <c r="L55" s="7">
        <v>0</v>
      </c>
      <c r="M55" s="9">
        <f>L55/$L$80</f>
        <v>0</v>
      </c>
      <c r="N55" s="7">
        <v>0</v>
      </c>
      <c r="O55" s="9">
        <f>N55/$N$80</f>
        <v>0</v>
      </c>
      <c r="P55" s="7">
        <v>0</v>
      </c>
      <c r="Q55" s="9">
        <f>P55/$P$80</f>
        <v>0</v>
      </c>
      <c r="R55" s="7">
        <v>0</v>
      </c>
      <c r="S55" s="9">
        <f>R55/$R$80</f>
        <v>0</v>
      </c>
      <c r="T55" s="4">
        <f t="shared" si="39"/>
        <v>0</v>
      </c>
      <c r="U55" s="9">
        <f>T55/$T$80</f>
        <v>0</v>
      </c>
    </row>
    <row r="56" spans="1:21" x14ac:dyDescent="0.25">
      <c r="A56" s="6" t="s">
        <v>21</v>
      </c>
      <c r="B56" s="7">
        <v>0</v>
      </c>
      <c r="C56" s="9">
        <f>B56/$B$80</f>
        <v>0</v>
      </c>
      <c r="D56" s="7">
        <v>0</v>
      </c>
      <c r="E56" s="9">
        <f>D56/$D$80</f>
        <v>0</v>
      </c>
      <c r="F56" s="7">
        <v>0</v>
      </c>
      <c r="G56" s="9">
        <f>F56/$F$80</f>
        <v>0</v>
      </c>
      <c r="H56" s="7">
        <v>0</v>
      </c>
      <c r="I56" s="9">
        <f>H56/$H$80</f>
        <v>0</v>
      </c>
      <c r="J56" s="7">
        <v>0</v>
      </c>
      <c r="K56" s="9">
        <f>J56/$H$80</f>
        <v>0</v>
      </c>
      <c r="L56" s="7">
        <v>0</v>
      </c>
      <c r="M56" s="9">
        <f>L56/$L$80</f>
        <v>0</v>
      </c>
      <c r="N56" s="7">
        <v>0</v>
      </c>
      <c r="O56" s="9">
        <f>N56/$N$80</f>
        <v>0</v>
      </c>
      <c r="P56" s="7">
        <v>0</v>
      </c>
      <c r="Q56" s="9">
        <f>P56/$P$80</f>
        <v>0</v>
      </c>
      <c r="R56" s="7">
        <v>0</v>
      </c>
      <c r="S56" s="9">
        <f>R56/$R$80</f>
        <v>0</v>
      </c>
      <c r="T56" s="4">
        <f t="shared" si="39"/>
        <v>0</v>
      </c>
      <c r="U56" s="9">
        <f>T56/$T$80</f>
        <v>0</v>
      </c>
    </row>
    <row r="57" spans="1:21" x14ac:dyDescent="0.25">
      <c r="A57" s="6" t="s">
        <v>43</v>
      </c>
      <c r="B57" s="7">
        <v>0</v>
      </c>
      <c r="C57" s="9">
        <f>B57/$B$80</f>
        <v>0</v>
      </c>
      <c r="D57" s="7">
        <v>0</v>
      </c>
      <c r="E57" s="9">
        <f>D57/$D$80</f>
        <v>0</v>
      </c>
      <c r="F57" s="7">
        <v>0</v>
      </c>
      <c r="G57" s="9">
        <f>F57/$F$80</f>
        <v>0</v>
      </c>
      <c r="H57" s="7">
        <v>0</v>
      </c>
      <c r="I57" s="9">
        <f>H57/$H$80</f>
        <v>0</v>
      </c>
      <c r="J57" s="7">
        <v>0</v>
      </c>
      <c r="K57" s="9">
        <f>J57/$H$80</f>
        <v>0</v>
      </c>
      <c r="L57" s="7">
        <v>0</v>
      </c>
      <c r="M57" s="9">
        <f>L57/$L$80</f>
        <v>0</v>
      </c>
      <c r="N57" s="7">
        <v>0</v>
      </c>
      <c r="O57" s="9">
        <f>N57/$N$80</f>
        <v>0</v>
      </c>
      <c r="P57" s="7">
        <v>0</v>
      </c>
      <c r="Q57" s="9">
        <f>P57/$P$80</f>
        <v>0</v>
      </c>
      <c r="R57" s="7">
        <v>0</v>
      </c>
      <c r="S57" s="9">
        <f>R57/$R$80</f>
        <v>0</v>
      </c>
      <c r="T57" s="4">
        <f t="shared" si="39"/>
        <v>0</v>
      </c>
      <c r="U57" s="9">
        <f>T57/$T$80</f>
        <v>0</v>
      </c>
    </row>
    <row r="58" spans="1:21" x14ac:dyDescent="0.25">
      <c r="A58" s="6" t="s">
        <v>26</v>
      </c>
      <c r="B58" s="7">
        <v>0</v>
      </c>
      <c r="C58" s="9">
        <f>B58/$B$80</f>
        <v>0</v>
      </c>
      <c r="D58" s="7">
        <v>0</v>
      </c>
      <c r="E58" s="9">
        <f>D58/$D$80</f>
        <v>0</v>
      </c>
      <c r="F58" s="7">
        <v>0</v>
      </c>
      <c r="G58" s="9">
        <f>F58/$F$80</f>
        <v>0</v>
      </c>
      <c r="H58" s="7">
        <v>0</v>
      </c>
      <c r="I58" s="9">
        <f>H58/$H$80</f>
        <v>0</v>
      </c>
      <c r="J58" s="7">
        <v>0</v>
      </c>
      <c r="K58" s="9">
        <f>J58/$H$80</f>
        <v>0</v>
      </c>
      <c r="L58" s="7">
        <v>0</v>
      </c>
      <c r="M58" s="9">
        <f>L58/$L$80</f>
        <v>0</v>
      </c>
      <c r="N58" s="7">
        <v>0</v>
      </c>
      <c r="O58" s="9">
        <f>N58/$N$80</f>
        <v>0</v>
      </c>
      <c r="P58" s="7">
        <v>0</v>
      </c>
      <c r="Q58" s="9">
        <f>P58/$P$80</f>
        <v>0</v>
      </c>
      <c r="R58" s="7">
        <v>0</v>
      </c>
      <c r="S58" s="9">
        <f>R58/$R$80</f>
        <v>0</v>
      </c>
      <c r="T58" s="4">
        <f t="shared" si="39"/>
        <v>0</v>
      </c>
      <c r="U58" s="9">
        <f>T58/$T$80</f>
        <v>0</v>
      </c>
    </row>
    <row r="59" spans="1:21" x14ac:dyDescent="0.25">
      <c r="A59" s="6" t="s">
        <v>22</v>
      </c>
      <c r="B59" s="7">
        <v>0</v>
      </c>
      <c r="C59" s="9">
        <f>B59/$B$80</f>
        <v>0</v>
      </c>
      <c r="D59" s="7">
        <v>0</v>
      </c>
      <c r="E59" s="9">
        <f>D59/$D$80</f>
        <v>0</v>
      </c>
      <c r="F59" s="7">
        <v>0</v>
      </c>
      <c r="G59" s="9">
        <f>F59/$F$80</f>
        <v>0</v>
      </c>
      <c r="H59" s="7">
        <v>0</v>
      </c>
      <c r="I59" s="9">
        <f>H59/$H$80</f>
        <v>0</v>
      </c>
      <c r="J59" s="7">
        <v>0</v>
      </c>
      <c r="K59" s="9">
        <f>J59/$H$80</f>
        <v>0</v>
      </c>
      <c r="L59" s="7">
        <v>5</v>
      </c>
      <c r="M59" s="9">
        <f>L59/$L$80</f>
        <v>9.2592592592592587E-2</v>
      </c>
      <c r="N59" s="7">
        <v>0</v>
      </c>
      <c r="O59" s="9">
        <f>N59/$N$80</f>
        <v>0</v>
      </c>
      <c r="P59" s="7">
        <v>0</v>
      </c>
      <c r="Q59" s="9">
        <f>P59/$P$80</f>
        <v>0</v>
      </c>
      <c r="R59" s="7">
        <v>0</v>
      </c>
      <c r="S59" s="9">
        <f>R59/$R$80</f>
        <v>0</v>
      </c>
      <c r="T59" s="4">
        <f t="shared" si="39"/>
        <v>5</v>
      </c>
      <c r="U59" s="9">
        <f>T59/$T$80</f>
        <v>1.4450867052023121E-2</v>
      </c>
    </row>
    <row r="60" spans="1:21" x14ac:dyDescent="0.25">
      <c r="A60" s="6" t="s">
        <v>23</v>
      </c>
      <c r="B60" s="7">
        <v>0</v>
      </c>
      <c r="C60" s="9">
        <f>B60/$B$80</f>
        <v>0</v>
      </c>
      <c r="D60" s="7">
        <v>0</v>
      </c>
      <c r="E60" s="9">
        <f>D60/$D$80</f>
        <v>0</v>
      </c>
      <c r="F60" s="7">
        <v>0</v>
      </c>
      <c r="G60" s="9">
        <f>F60/$F$80</f>
        <v>0</v>
      </c>
      <c r="H60" s="7">
        <v>0</v>
      </c>
      <c r="I60" s="9">
        <f>H60/$H$80</f>
        <v>0</v>
      </c>
      <c r="J60" s="7">
        <v>0</v>
      </c>
      <c r="K60" s="9">
        <f>J60/$H$80</f>
        <v>0</v>
      </c>
      <c r="L60" s="7">
        <v>0</v>
      </c>
      <c r="M60" s="9">
        <f>L60/$L$80</f>
        <v>0</v>
      </c>
      <c r="N60" s="7">
        <v>0</v>
      </c>
      <c r="O60" s="9">
        <f>N60/$N$80</f>
        <v>0</v>
      </c>
      <c r="P60" s="7">
        <v>0</v>
      </c>
      <c r="Q60" s="9">
        <f>P60/$P$80</f>
        <v>0</v>
      </c>
      <c r="R60" s="7">
        <v>0</v>
      </c>
      <c r="S60" s="9">
        <f>R60/$R$80</f>
        <v>0</v>
      </c>
      <c r="T60" s="4">
        <f t="shared" si="39"/>
        <v>0</v>
      </c>
      <c r="U60" s="9">
        <f>T60/$T$80</f>
        <v>0</v>
      </c>
    </row>
    <row r="61" spans="1:21" x14ac:dyDescent="0.25">
      <c r="A61" s="6" t="s">
        <v>24</v>
      </c>
      <c r="B61" s="7">
        <v>0</v>
      </c>
      <c r="C61" s="9">
        <f>B61/$B$80</f>
        <v>0</v>
      </c>
      <c r="D61" s="7">
        <v>0</v>
      </c>
      <c r="E61" s="9">
        <f>D61/$D$80</f>
        <v>0</v>
      </c>
      <c r="F61" s="7">
        <v>0</v>
      </c>
      <c r="G61" s="9">
        <f>F61/$F$80</f>
        <v>0</v>
      </c>
      <c r="H61" s="7">
        <v>0</v>
      </c>
      <c r="I61" s="9">
        <f>H61/$H$80</f>
        <v>0</v>
      </c>
      <c r="J61" s="7">
        <v>0</v>
      </c>
      <c r="K61" s="9">
        <f>J61/$H$80</f>
        <v>0</v>
      </c>
      <c r="L61" s="7">
        <v>0</v>
      </c>
      <c r="M61" s="9">
        <f>L61/$L$80</f>
        <v>0</v>
      </c>
      <c r="N61" s="7">
        <v>0</v>
      </c>
      <c r="O61" s="9">
        <f>N61/$N$80</f>
        <v>0</v>
      </c>
      <c r="P61" s="7">
        <v>5</v>
      </c>
      <c r="Q61" s="9">
        <f>P61/$P$80</f>
        <v>0.625</v>
      </c>
      <c r="R61" s="7">
        <v>0</v>
      </c>
      <c r="S61" s="9">
        <f>R61/$R$80</f>
        <v>0</v>
      </c>
      <c r="T61" s="4">
        <f t="shared" si="39"/>
        <v>5</v>
      </c>
      <c r="U61" s="9">
        <f>T61/$T$80</f>
        <v>1.4450867052023121E-2</v>
      </c>
    </row>
    <row r="62" spans="1:21" x14ac:dyDescent="0.25">
      <c r="A62" s="6" t="s">
        <v>25</v>
      </c>
      <c r="B62" s="7">
        <v>0</v>
      </c>
      <c r="C62" s="9">
        <f>B62/$B$80</f>
        <v>0</v>
      </c>
      <c r="D62" s="7">
        <v>0</v>
      </c>
      <c r="E62" s="9">
        <f>D62/$D$80</f>
        <v>0</v>
      </c>
      <c r="F62" s="7">
        <v>0</v>
      </c>
      <c r="G62" s="9">
        <f>F62/$F$80</f>
        <v>0</v>
      </c>
      <c r="H62" s="7">
        <v>0</v>
      </c>
      <c r="I62" s="9">
        <f>H62/$H$80</f>
        <v>0</v>
      </c>
      <c r="J62" s="7">
        <v>1</v>
      </c>
      <c r="K62" s="9">
        <f>J62/$H$80</f>
        <v>2.5000000000000001E-2</v>
      </c>
      <c r="L62" s="7">
        <v>0</v>
      </c>
      <c r="M62" s="9">
        <f>L62/$L$80</f>
        <v>0</v>
      </c>
      <c r="N62" s="7">
        <v>0</v>
      </c>
      <c r="O62" s="9">
        <f>N62/$N$80</f>
        <v>0</v>
      </c>
      <c r="P62" s="7">
        <v>0</v>
      </c>
      <c r="Q62" s="9">
        <f>P62/$P$80</f>
        <v>0</v>
      </c>
      <c r="R62" s="7">
        <v>0</v>
      </c>
      <c r="S62" s="9">
        <f>R62/$R$80</f>
        <v>0</v>
      </c>
      <c r="T62" s="4">
        <f t="shared" si="39"/>
        <v>1</v>
      </c>
      <c r="U62" s="9">
        <f>T62/$T$80</f>
        <v>2.8901734104046241E-3</v>
      </c>
    </row>
    <row r="63" spans="1:21" x14ac:dyDescent="0.25">
      <c r="A63" s="6" t="s">
        <v>27</v>
      </c>
      <c r="B63" s="7">
        <v>0</v>
      </c>
      <c r="C63" s="9">
        <f>B63/$B$80</f>
        <v>0</v>
      </c>
      <c r="D63" s="7">
        <v>0</v>
      </c>
      <c r="E63" s="9">
        <f>D63/$D$80</f>
        <v>0</v>
      </c>
      <c r="F63" s="7">
        <v>0</v>
      </c>
      <c r="G63" s="9">
        <f>F63/$F$80</f>
        <v>0</v>
      </c>
      <c r="H63" s="7">
        <v>0</v>
      </c>
      <c r="I63" s="9">
        <f>H63/$H$80</f>
        <v>0</v>
      </c>
      <c r="J63" s="7">
        <v>0</v>
      </c>
      <c r="K63" s="9">
        <f>J63/$H$80</f>
        <v>0</v>
      </c>
      <c r="L63" s="7">
        <v>0</v>
      </c>
      <c r="M63" s="9">
        <f>L63/$L$80</f>
        <v>0</v>
      </c>
      <c r="N63" s="7">
        <v>1</v>
      </c>
      <c r="O63" s="9">
        <f>N63/$N$80</f>
        <v>2.7027027027027029E-2</v>
      </c>
      <c r="P63" s="7">
        <v>0</v>
      </c>
      <c r="Q63" s="9">
        <f>P63/$P$80</f>
        <v>0</v>
      </c>
      <c r="R63" s="7">
        <v>0</v>
      </c>
      <c r="S63" s="9">
        <f>R63/$R$80</f>
        <v>0</v>
      </c>
      <c r="T63" s="4">
        <f t="shared" si="39"/>
        <v>1</v>
      </c>
      <c r="U63" s="9">
        <f>T63/$T$80</f>
        <v>2.8901734104046241E-3</v>
      </c>
    </row>
    <row r="64" spans="1:21" x14ac:dyDescent="0.25">
      <c r="A64" s="6" t="s">
        <v>41</v>
      </c>
      <c r="B64" s="7">
        <v>0</v>
      </c>
      <c r="C64" s="9">
        <f>B64/$B$80</f>
        <v>0</v>
      </c>
      <c r="D64" s="7">
        <v>0</v>
      </c>
      <c r="E64" s="9">
        <f>D64/$D$80</f>
        <v>0</v>
      </c>
      <c r="F64" s="7">
        <v>0</v>
      </c>
      <c r="G64" s="9">
        <f>F64/$F$80</f>
        <v>0</v>
      </c>
      <c r="H64" s="7">
        <v>0</v>
      </c>
      <c r="I64" s="9">
        <f>H64/$H$80</f>
        <v>0</v>
      </c>
      <c r="J64" s="7">
        <v>0</v>
      </c>
      <c r="K64" s="9">
        <f>J64/$H$80</f>
        <v>0</v>
      </c>
      <c r="L64" s="7">
        <v>0</v>
      </c>
      <c r="M64" s="9">
        <f>L64/$L$80</f>
        <v>0</v>
      </c>
      <c r="N64" s="7">
        <v>0</v>
      </c>
      <c r="O64" s="9">
        <f>N64/$N$80</f>
        <v>0</v>
      </c>
      <c r="P64" s="7">
        <v>0</v>
      </c>
      <c r="Q64" s="9">
        <f>P64/$P$80</f>
        <v>0</v>
      </c>
      <c r="R64" s="7">
        <v>0</v>
      </c>
      <c r="S64" s="9">
        <f>R64/$R$80</f>
        <v>0</v>
      </c>
      <c r="T64" s="4">
        <f t="shared" si="39"/>
        <v>0</v>
      </c>
      <c r="U64" s="9">
        <f>T64/$T$80</f>
        <v>0</v>
      </c>
    </row>
    <row r="65" spans="1:21" x14ac:dyDescent="0.25">
      <c r="A65" s="6" t="s">
        <v>28</v>
      </c>
      <c r="B65" s="7">
        <v>0</v>
      </c>
      <c r="C65" s="9">
        <f>B65/$B$80</f>
        <v>0</v>
      </c>
      <c r="D65" s="7">
        <v>0</v>
      </c>
      <c r="E65" s="9">
        <f>D65/$D$80</f>
        <v>0</v>
      </c>
      <c r="F65" s="7">
        <v>0</v>
      </c>
      <c r="G65" s="9">
        <f>F65/$F$80</f>
        <v>0</v>
      </c>
      <c r="H65" s="7">
        <v>0</v>
      </c>
      <c r="I65" s="9">
        <f>H65/$H$80</f>
        <v>0</v>
      </c>
      <c r="J65" s="7">
        <v>0</v>
      </c>
      <c r="K65" s="9">
        <f>J65/$H$80</f>
        <v>0</v>
      </c>
      <c r="L65" s="7">
        <v>0</v>
      </c>
      <c r="M65" s="9">
        <f>L65/$L$80</f>
        <v>0</v>
      </c>
      <c r="N65" s="7">
        <v>0</v>
      </c>
      <c r="O65" s="9">
        <f>N65/$N$80</f>
        <v>0</v>
      </c>
      <c r="P65" s="7">
        <v>0</v>
      </c>
      <c r="Q65" s="9">
        <f>P65/$P$80</f>
        <v>0</v>
      </c>
      <c r="R65" s="7">
        <v>0</v>
      </c>
      <c r="S65" s="9">
        <f>R65/$R$80</f>
        <v>0</v>
      </c>
      <c r="T65" s="4">
        <f t="shared" si="39"/>
        <v>0</v>
      </c>
      <c r="U65" s="9">
        <f>T65/$T$80</f>
        <v>0</v>
      </c>
    </row>
    <row r="66" spans="1:21" x14ac:dyDescent="0.25">
      <c r="A66" s="6" t="s">
        <v>42</v>
      </c>
      <c r="B66" s="7">
        <v>0</v>
      </c>
      <c r="C66" s="9">
        <f>B66/$B$80</f>
        <v>0</v>
      </c>
      <c r="D66" s="7">
        <v>0</v>
      </c>
      <c r="E66" s="9">
        <f>D66/$D$80</f>
        <v>0</v>
      </c>
      <c r="F66" s="7">
        <v>0</v>
      </c>
      <c r="G66" s="9">
        <f>F66/$F$80</f>
        <v>0</v>
      </c>
      <c r="H66" s="7">
        <v>0</v>
      </c>
      <c r="I66" s="9">
        <f>H66/$H$80</f>
        <v>0</v>
      </c>
      <c r="J66" s="7">
        <v>0</v>
      </c>
      <c r="K66" s="9">
        <f>J66/$H$80</f>
        <v>0</v>
      </c>
      <c r="L66" s="7">
        <v>0</v>
      </c>
      <c r="M66" s="9">
        <f>L66/$L$80</f>
        <v>0</v>
      </c>
      <c r="N66" s="7">
        <v>0</v>
      </c>
      <c r="O66" s="9">
        <f>N66/$N$80</f>
        <v>0</v>
      </c>
      <c r="P66" s="7">
        <v>0</v>
      </c>
      <c r="Q66" s="9">
        <f>P66/$P$80</f>
        <v>0</v>
      </c>
      <c r="R66" s="7">
        <v>0</v>
      </c>
      <c r="S66" s="9">
        <f>R66/$R$80</f>
        <v>0</v>
      </c>
      <c r="T66" s="4">
        <f t="shared" si="39"/>
        <v>0</v>
      </c>
      <c r="U66" s="9">
        <f>T66/$T$80</f>
        <v>0</v>
      </c>
    </row>
    <row r="67" spans="1:21" x14ac:dyDescent="0.25">
      <c r="A67" s="6" t="s">
        <v>29</v>
      </c>
      <c r="B67" s="7">
        <v>0</v>
      </c>
      <c r="C67" s="9">
        <f>B67/$B$80</f>
        <v>0</v>
      </c>
      <c r="D67" s="7">
        <v>0</v>
      </c>
      <c r="E67" s="9">
        <f>D67/$D$80</f>
        <v>0</v>
      </c>
      <c r="F67" s="7">
        <v>0</v>
      </c>
      <c r="G67" s="9">
        <f>F67/$F$80</f>
        <v>0</v>
      </c>
      <c r="H67" s="7">
        <v>0</v>
      </c>
      <c r="I67" s="9">
        <f>H67/$H$80</f>
        <v>0</v>
      </c>
      <c r="J67" s="7">
        <v>0</v>
      </c>
      <c r="K67" s="9">
        <f>J67/$H$80</f>
        <v>0</v>
      </c>
      <c r="L67" s="7">
        <v>8</v>
      </c>
      <c r="M67" s="9">
        <f>L67/$L$80</f>
        <v>0.14814814814814814</v>
      </c>
      <c r="N67" s="7">
        <v>0</v>
      </c>
      <c r="O67" s="9">
        <f>N67/$N$80</f>
        <v>0</v>
      </c>
      <c r="P67" s="7">
        <v>0</v>
      </c>
      <c r="Q67" s="9">
        <f>P67/$P$80</f>
        <v>0</v>
      </c>
      <c r="R67" s="7">
        <v>0</v>
      </c>
      <c r="S67" s="9">
        <f>R67/$R$80</f>
        <v>0</v>
      </c>
      <c r="T67" s="4">
        <f t="shared" si="39"/>
        <v>8</v>
      </c>
      <c r="U67" s="9">
        <f>T67/$T$80</f>
        <v>2.3121387283236993E-2</v>
      </c>
    </row>
    <row r="68" spans="1:21" x14ac:dyDescent="0.25">
      <c r="A68" s="6" t="s">
        <v>30</v>
      </c>
      <c r="B68" s="7">
        <v>0</v>
      </c>
      <c r="C68" s="9">
        <f>B68/$B$80</f>
        <v>0</v>
      </c>
      <c r="D68" s="7">
        <v>0</v>
      </c>
      <c r="E68" s="9">
        <f>D68/$D$80</f>
        <v>0</v>
      </c>
      <c r="F68" s="7">
        <v>0</v>
      </c>
      <c r="G68" s="9">
        <f>F68/$F$80</f>
        <v>0</v>
      </c>
      <c r="H68" s="7">
        <v>0</v>
      </c>
      <c r="I68" s="9">
        <f>H68/$H$80</f>
        <v>0</v>
      </c>
      <c r="J68" s="7">
        <v>0</v>
      </c>
      <c r="K68" s="9">
        <f>J68/$H$80</f>
        <v>0</v>
      </c>
      <c r="L68" s="7">
        <v>0</v>
      </c>
      <c r="M68" s="9">
        <f>L68/$L$80</f>
        <v>0</v>
      </c>
      <c r="N68" s="7">
        <v>0</v>
      </c>
      <c r="O68" s="9">
        <f>N68/$N$80</f>
        <v>0</v>
      </c>
      <c r="P68" s="7">
        <v>0</v>
      </c>
      <c r="Q68" s="9">
        <f>P68/$P$80</f>
        <v>0</v>
      </c>
      <c r="R68" s="7">
        <v>0</v>
      </c>
      <c r="S68" s="9">
        <f>R68/$R$80</f>
        <v>0</v>
      </c>
      <c r="T68" s="4">
        <f t="shared" si="39"/>
        <v>0</v>
      </c>
      <c r="U68" s="9">
        <f>T68/$T$80</f>
        <v>0</v>
      </c>
    </row>
    <row r="69" spans="1:21" x14ac:dyDescent="0.25">
      <c r="A69" s="6" t="s">
        <v>31</v>
      </c>
      <c r="B69" s="7">
        <v>0</v>
      </c>
      <c r="C69" s="9">
        <f>B69/$B$80</f>
        <v>0</v>
      </c>
      <c r="D69" s="7">
        <v>0</v>
      </c>
      <c r="E69" s="9">
        <f>D69/$D$80</f>
        <v>0</v>
      </c>
      <c r="F69" s="7">
        <v>0</v>
      </c>
      <c r="G69" s="9">
        <f>F69/$F$80</f>
        <v>0</v>
      </c>
      <c r="H69" s="7">
        <v>0</v>
      </c>
      <c r="I69" s="9">
        <f>H69/$H$80</f>
        <v>0</v>
      </c>
      <c r="J69" s="7">
        <v>0</v>
      </c>
      <c r="K69" s="9">
        <f>J69/$H$80</f>
        <v>0</v>
      </c>
      <c r="L69" s="7">
        <v>0</v>
      </c>
      <c r="M69" s="9">
        <f>L69/$L$80</f>
        <v>0</v>
      </c>
      <c r="N69" s="7">
        <v>0</v>
      </c>
      <c r="O69" s="9">
        <f>N69/$N$80</f>
        <v>0</v>
      </c>
      <c r="P69" s="7">
        <v>0</v>
      </c>
      <c r="Q69" s="9">
        <f>P69/$P$80</f>
        <v>0</v>
      </c>
      <c r="R69" s="7">
        <v>0</v>
      </c>
      <c r="S69" s="9">
        <f>R69/$R$80</f>
        <v>0</v>
      </c>
      <c r="T69" s="4">
        <f t="shared" si="39"/>
        <v>0</v>
      </c>
      <c r="U69" s="9">
        <f>T69/$T$80</f>
        <v>0</v>
      </c>
    </row>
    <row r="70" spans="1:21" x14ac:dyDescent="0.25">
      <c r="A70" s="6" t="s">
        <v>32</v>
      </c>
      <c r="B70" s="7">
        <v>0</v>
      </c>
      <c r="C70" s="9">
        <f>B70/$B$80</f>
        <v>0</v>
      </c>
      <c r="D70" s="7">
        <v>0</v>
      </c>
      <c r="E70" s="9">
        <f>D70/$D$80</f>
        <v>0</v>
      </c>
      <c r="F70" s="7">
        <v>0</v>
      </c>
      <c r="G70" s="9">
        <f>F70/$F$80</f>
        <v>0</v>
      </c>
      <c r="H70" s="7">
        <v>0</v>
      </c>
      <c r="I70" s="9">
        <f>H70/$H$80</f>
        <v>0</v>
      </c>
      <c r="J70" s="7">
        <v>0</v>
      </c>
      <c r="K70" s="9">
        <f>J70/$H$80</f>
        <v>0</v>
      </c>
      <c r="L70" s="7">
        <v>0</v>
      </c>
      <c r="M70" s="9">
        <f>L70/$L$80</f>
        <v>0</v>
      </c>
      <c r="N70" s="7">
        <v>0</v>
      </c>
      <c r="O70" s="9">
        <f>N70/$N$80</f>
        <v>0</v>
      </c>
      <c r="P70" s="7">
        <v>0</v>
      </c>
      <c r="Q70" s="9">
        <f>P70/$P$80</f>
        <v>0</v>
      </c>
      <c r="R70" s="7">
        <v>0</v>
      </c>
      <c r="S70" s="9">
        <f>R70/$R$80</f>
        <v>0</v>
      </c>
      <c r="T70" s="4">
        <f t="shared" si="39"/>
        <v>0</v>
      </c>
      <c r="U70" s="9">
        <f>T70/$T$80</f>
        <v>0</v>
      </c>
    </row>
    <row r="71" spans="1:21" x14ac:dyDescent="0.25">
      <c r="A71" s="6" t="s">
        <v>33</v>
      </c>
      <c r="B71" s="7">
        <v>0</v>
      </c>
      <c r="C71" s="9">
        <f>B71/$B$80</f>
        <v>0</v>
      </c>
      <c r="D71" s="7">
        <v>0</v>
      </c>
      <c r="E71" s="9">
        <f>D71/$D$80</f>
        <v>0</v>
      </c>
      <c r="F71" s="7">
        <v>0</v>
      </c>
      <c r="G71" s="9">
        <f>F71/$F$80</f>
        <v>0</v>
      </c>
      <c r="H71" s="7">
        <v>0</v>
      </c>
      <c r="I71" s="9">
        <f>H71/$H$80</f>
        <v>0</v>
      </c>
      <c r="J71" s="7">
        <v>0</v>
      </c>
      <c r="K71" s="9">
        <f>J71/$H$80</f>
        <v>0</v>
      </c>
      <c r="L71" s="7">
        <v>0</v>
      </c>
      <c r="M71" s="9">
        <f>L71/$L$80</f>
        <v>0</v>
      </c>
      <c r="N71" s="7">
        <v>7</v>
      </c>
      <c r="O71" s="9">
        <f>N71/$N$80</f>
        <v>0.1891891891891892</v>
      </c>
      <c r="P71" s="7">
        <v>0</v>
      </c>
      <c r="Q71" s="9">
        <f>P71/$P$80</f>
        <v>0</v>
      </c>
      <c r="R71" s="7">
        <v>0</v>
      </c>
      <c r="S71" s="9">
        <f>R71/$R$80</f>
        <v>0</v>
      </c>
      <c r="T71" s="4">
        <f t="shared" si="39"/>
        <v>7</v>
      </c>
      <c r="U71" s="9">
        <f>T71/$T$80</f>
        <v>2.023121387283237E-2</v>
      </c>
    </row>
    <row r="72" spans="1:21" x14ac:dyDescent="0.25">
      <c r="A72" s="6" t="s">
        <v>34</v>
      </c>
      <c r="B72" s="7">
        <v>0</v>
      </c>
      <c r="C72" s="9">
        <f>B72/$B$80</f>
        <v>0</v>
      </c>
      <c r="D72" s="7">
        <v>5</v>
      </c>
      <c r="E72" s="9">
        <f>D72/$D$80</f>
        <v>6.6666666666666666E-2</v>
      </c>
      <c r="F72" s="7">
        <v>2</v>
      </c>
      <c r="G72" s="9">
        <f>F72/$F$80</f>
        <v>0.1111111111111111</v>
      </c>
      <c r="H72" s="7">
        <v>0</v>
      </c>
      <c r="I72" s="9">
        <f>H72/$H$80</f>
        <v>0</v>
      </c>
      <c r="J72" s="7">
        <v>0</v>
      </c>
      <c r="K72" s="9">
        <f>J72/$H$80</f>
        <v>0</v>
      </c>
      <c r="L72" s="7">
        <v>0</v>
      </c>
      <c r="M72" s="9">
        <f>L72/$L$80</f>
        <v>0</v>
      </c>
      <c r="N72" s="7">
        <v>0</v>
      </c>
      <c r="O72" s="9">
        <f>N72/$N$80</f>
        <v>0</v>
      </c>
      <c r="P72" s="7">
        <v>0</v>
      </c>
      <c r="Q72" s="9">
        <f>P72/$P$80</f>
        <v>0</v>
      </c>
      <c r="R72" s="7">
        <v>0</v>
      </c>
      <c r="S72" s="9">
        <f>R72/$R$80</f>
        <v>0</v>
      </c>
      <c r="T72" s="4">
        <f t="shared" si="39"/>
        <v>7</v>
      </c>
      <c r="U72" s="9">
        <f>T72/$T$80</f>
        <v>2.023121387283237E-2</v>
      </c>
    </row>
    <row r="73" spans="1:21" x14ac:dyDescent="0.25">
      <c r="A73" s="6" t="s">
        <v>44</v>
      </c>
      <c r="B73" s="7">
        <v>0</v>
      </c>
      <c r="C73" s="9">
        <f>B73/$B$80</f>
        <v>0</v>
      </c>
      <c r="D73" s="7">
        <v>0</v>
      </c>
      <c r="E73" s="9">
        <f>D73/$D$80</f>
        <v>0</v>
      </c>
      <c r="F73" s="7">
        <v>0</v>
      </c>
      <c r="G73" s="9">
        <f>F73/$F$80</f>
        <v>0</v>
      </c>
      <c r="H73" s="7">
        <v>0</v>
      </c>
      <c r="I73" s="9">
        <f>H73/$H$80</f>
        <v>0</v>
      </c>
      <c r="J73" s="7">
        <v>0</v>
      </c>
      <c r="K73" s="9">
        <f>J73/$H$80</f>
        <v>0</v>
      </c>
      <c r="L73" s="7">
        <v>0</v>
      </c>
      <c r="M73" s="9">
        <f>L73/$L$80</f>
        <v>0</v>
      </c>
      <c r="N73" s="7">
        <v>0</v>
      </c>
      <c r="O73" s="9">
        <f>N73/$N$80</f>
        <v>0</v>
      </c>
      <c r="P73" s="7">
        <v>0</v>
      </c>
      <c r="Q73" s="9">
        <f>P73/$P$80</f>
        <v>0</v>
      </c>
      <c r="R73" s="7">
        <v>0</v>
      </c>
      <c r="S73" s="9">
        <f>R73/$R$80</f>
        <v>0</v>
      </c>
      <c r="T73" s="4">
        <f t="shared" si="39"/>
        <v>0</v>
      </c>
      <c r="U73" s="9">
        <f>T73/$T$80</f>
        <v>0</v>
      </c>
    </row>
    <row r="74" spans="1:21" x14ac:dyDescent="0.25">
      <c r="A74" s="6" t="s">
        <v>35</v>
      </c>
      <c r="B74" s="7">
        <v>0</v>
      </c>
      <c r="C74" s="9">
        <f>B74/$B$80</f>
        <v>0</v>
      </c>
      <c r="D74" s="7">
        <v>0</v>
      </c>
      <c r="E74" s="9">
        <f>D74/$D$80</f>
        <v>0</v>
      </c>
      <c r="F74" s="7">
        <v>0</v>
      </c>
      <c r="G74" s="9">
        <f>F74/$F$80</f>
        <v>0</v>
      </c>
      <c r="H74" s="7">
        <v>0</v>
      </c>
      <c r="I74" s="9">
        <f>H74/$H$80</f>
        <v>0</v>
      </c>
      <c r="J74" s="7">
        <v>0</v>
      </c>
      <c r="K74" s="9">
        <f>J74/$H$80</f>
        <v>0</v>
      </c>
      <c r="L74" s="7">
        <v>0</v>
      </c>
      <c r="M74" s="9">
        <f>L74/$L$80</f>
        <v>0</v>
      </c>
      <c r="N74" s="7">
        <v>0</v>
      </c>
      <c r="O74" s="9">
        <f>N74/$N$80</f>
        <v>0</v>
      </c>
      <c r="P74" s="7">
        <v>0</v>
      </c>
      <c r="Q74" s="9">
        <f>P74/$P$80</f>
        <v>0</v>
      </c>
      <c r="R74" s="7">
        <v>0</v>
      </c>
      <c r="S74" s="9">
        <f>R74/$R$80</f>
        <v>0</v>
      </c>
      <c r="T74" s="4">
        <f t="shared" si="39"/>
        <v>0</v>
      </c>
      <c r="U74" s="9">
        <f>T74/$T$80</f>
        <v>0</v>
      </c>
    </row>
    <row r="75" spans="1:21" x14ac:dyDescent="0.25">
      <c r="A75" s="6" t="s">
        <v>36</v>
      </c>
      <c r="B75" s="7">
        <v>0</v>
      </c>
      <c r="C75" s="9">
        <f>B75/$B$80</f>
        <v>0</v>
      </c>
      <c r="D75" s="7">
        <v>0</v>
      </c>
      <c r="E75" s="9">
        <f>D75/$D$80</f>
        <v>0</v>
      </c>
      <c r="F75" s="7">
        <v>0</v>
      </c>
      <c r="G75" s="9">
        <f>F75/$F$80</f>
        <v>0</v>
      </c>
      <c r="H75" s="7">
        <v>0</v>
      </c>
      <c r="I75" s="9">
        <f>H75/$H$80</f>
        <v>0</v>
      </c>
      <c r="J75" s="7">
        <v>0</v>
      </c>
      <c r="K75" s="9">
        <f>J75/$H$80</f>
        <v>0</v>
      </c>
      <c r="L75" s="7">
        <v>0</v>
      </c>
      <c r="M75" s="9">
        <f>L75/$L$80</f>
        <v>0</v>
      </c>
      <c r="N75" s="7">
        <v>0</v>
      </c>
      <c r="O75" s="9">
        <f>N75/$N$80</f>
        <v>0</v>
      </c>
      <c r="P75" s="7">
        <v>2</v>
      </c>
      <c r="Q75" s="9">
        <f>P75/$P$80</f>
        <v>0.25</v>
      </c>
      <c r="R75" s="7">
        <v>0</v>
      </c>
      <c r="S75" s="9">
        <f>R75/$R$80</f>
        <v>0</v>
      </c>
      <c r="T75" s="4">
        <f t="shared" si="39"/>
        <v>2</v>
      </c>
      <c r="U75" s="9">
        <f>T75/$T$80</f>
        <v>5.7803468208092483E-3</v>
      </c>
    </row>
    <row r="76" spans="1:21" x14ac:dyDescent="0.25">
      <c r="A76" s="6" t="s">
        <v>37</v>
      </c>
      <c r="B76" s="7">
        <v>0</v>
      </c>
      <c r="C76" s="9">
        <f>B76/$B$80</f>
        <v>0</v>
      </c>
      <c r="D76" s="7">
        <v>0</v>
      </c>
      <c r="E76" s="9">
        <f>D76/$D$80</f>
        <v>0</v>
      </c>
      <c r="F76" s="7">
        <v>0</v>
      </c>
      <c r="G76" s="9">
        <f>F76/$F$80</f>
        <v>0</v>
      </c>
      <c r="H76" s="7">
        <v>0</v>
      </c>
      <c r="I76" s="9">
        <f>H76/$H$80</f>
        <v>0</v>
      </c>
      <c r="J76" s="7">
        <v>0</v>
      </c>
      <c r="K76" s="9">
        <f>J76/$H$80</f>
        <v>0</v>
      </c>
      <c r="L76" s="7">
        <v>0</v>
      </c>
      <c r="M76" s="9">
        <f>L76/$L$80</f>
        <v>0</v>
      </c>
      <c r="N76" s="7">
        <v>0</v>
      </c>
      <c r="O76" s="9">
        <f>N76/$N$80</f>
        <v>0</v>
      </c>
      <c r="P76" s="7">
        <v>0</v>
      </c>
      <c r="Q76" s="9">
        <f>P76/$P$80</f>
        <v>0</v>
      </c>
      <c r="R76" s="7">
        <v>0</v>
      </c>
      <c r="S76" s="9">
        <f>R76/$R$80</f>
        <v>0</v>
      </c>
      <c r="T76" s="4">
        <f t="shared" si="39"/>
        <v>0</v>
      </c>
      <c r="U76" s="9">
        <f>T76/$T$80</f>
        <v>0</v>
      </c>
    </row>
    <row r="77" spans="1:21" x14ac:dyDescent="0.25">
      <c r="A77" s="6" t="s">
        <v>38</v>
      </c>
      <c r="B77" s="7">
        <v>0</v>
      </c>
      <c r="C77" s="9">
        <f>B77/$B$80</f>
        <v>0</v>
      </c>
      <c r="D77" s="7">
        <v>0</v>
      </c>
      <c r="E77" s="9">
        <f>D77/$D$80</f>
        <v>0</v>
      </c>
      <c r="F77" s="7">
        <v>0</v>
      </c>
      <c r="G77" s="9">
        <f>F77/$F$80</f>
        <v>0</v>
      </c>
      <c r="H77" s="7">
        <v>0</v>
      </c>
      <c r="I77" s="9">
        <f>H77/$H$80</f>
        <v>0</v>
      </c>
      <c r="J77" s="7">
        <v>56</v>
      </c>
      <c r="K77" s="9">
        <f>J77/$H$80</f>
        <v>1.4</v>
      </c>
      <c r="L77" s="7">
        <v>0</v>
      </c>
      <c r="M77" s="9">
        <f>L77/$L$80</f>
        <v>0</v>
      </c>
      <c r="N77" s="7">
        <v>0</v>
      </c>
      <c r="O77" s="9">
        <f>N77/$N$80</f>
        <v>0</v>
      </c>
      <c r="P77" s="7">
        <v>0</v>
      </c>
      <c r="Q77" s="9">
        <f>P77/$P$80</f>
        <v>0</v>
      </c>
      <c r="R77" s="7">
        <v>0</v>
      </c>
      <c r="S77" s="9">
        <f>R77/$R$80</f>
        <v>0</v>
      </c>
      <c r="T77" s="4">
        <f t="shared" si="39"/>
        <v>56</v>
      </c>
      <c r="U77" s="9">
        <f>T77/$T$80</f>
        <v>0.16184971098265896</v>
      </c>
    </row>
    <row r="78" spans="1:21" x14ac:dyDescent="0.25">
      <c r="A78" s="6" t="s">
        <v>39</v>
      </c>
      <c r="B78" s="7">
        <v>0</v>
      </c>
      <c r="C78" s="9">
        <f>B78/$B$80</f>
        <v>0</v>
      </c>
      <c r="D78" s="7">
        <v>0</v>
      </c>
      <c r="E78" s="9">
        <f>D78/$D$80</f>
        <v>0</v>
      </c>
      <c r="F78" s="7">
        <v>0</v>
      </c>
      <c r="G78" s="9">
        <f>F78/$F$80</f>
        <v>0</v>
      </c>
      <c r="H78" s="7">
        <v>0</v>
      </c>
      <c r="I78" s="9">
        <f>H78/$H$80</f>
        <v>0</v>
      </c>
      <c r="J78" s="7">
        <v>0</v>
      </c>
      <c r="K78" s="9">
        <f>J78/$H$80</f>
        <v>0</v>
      </c>
      <c r="L78" s="7">
        <v>0</v>
      </c>
      <c r="M78" s="9">
        <f>L78/$L$80</f>
        <v>0</v>
      </c>
      <c r="N78" s="7">
        <v>0</v>
      </c>
      <c r="O78" s="9">
        <f>N78/$N$80</f>
        <v>0</v>
      </c>
      <c r="P78" s="7">
        <v>0</v>
      </c>
      <c r="Q78" s="9">
        <f>P78/$P$80</f>
        <v>0</v>
      </c>
      <c r="R78" s="7">
        <v>0</v>
      </c>
      <c r="S78" s="9">
        <f>R78/$R$80</f>
        <v>0</v>
      </c>
      <c r="T78" s="4">
        <f t="shared" si="39"/>
        <v>0</v>
      </c>
      <c r="U78" s="9">
        <f>T78/$T$80</f>
        <v>0</v>
      </c>
    </row>
    <row r="79" spans="1:21" x14ac:dyDescent="0.25">
      <c r="A79" s="6" t="s">
        <v>40</v>
      </c>
      <c r="B79" s="7">
        <v>0</v>
      </c>
      <c r="C79" s="9">
        <f>B79/$B$80</f>
        <v>0</v>
      </c>
      <c r="D79" s="7">
        <v>0</v>
      </c>
      <c r="E79" s="9">
        <f>D79/$D$80</f>
        <v>0</v>
      </c>
      <c r="F79" s="7">
        <v>0</v>
      </c>
      <c r="G79" s="9">
        <f>F79/$F$80</f>
        <v>0</v>
      </c>
      <c r="H79" s="7">
        <v>0</v>
      </c>
      <c r="I79" s="9">
        <f>H79/$H$80</f>
        <v>0</v>
      </c>
      <c r="J79" s="7">
        <v>1</v>
      </c>
      <c r="K79" s="9">
        <f>J79/$H$80</f>
        <v>2.5000000000000001E-2</v>
      </c>
      <c r="L79" s="7">
        <v>0</v>
      </c>
      <c r="M79" s="9">
        <f>L79/$L$80</f>
        <v>0</v>
      </c>
      <c r="N79" s="7">
        <v>0</v>
      </c>
      <c r="O79" s="9">
        <f>N79/$N$80</f>
        <v>0</v>
      </c>
      <c r="P79" s="7">
        <v>0</v>
      </c>
      <c r="Q79" s="9">
        <f>P79/$P$80</f>
        <v>0</v>
      </c>
      <c r="R79" s="7">
        <v>0</v>
      </c>
      <c r="S79" s="9">
        <f>R79/$R$80</f>
        <v>0</v>
      </c>
      <c r="T79" s="4">
        <f t="shared" si="39"/>
        <v>1</v>
      </c>
      <c r="U79" s="9">
        <f>T79/$T$80</f>
        <v>2.8901734104046241E-3</v>
      </c>
    </row>
    <row r="80" spans="1:21" x14ac:dyDescent="0.25">
      <c r="A80" s="12" t="s">
        <v>4</v>
      </c>
      <c r="B80" s="12">
        <f>SUM(B48:B79)</f>
        <v>21</v>
      </c>
      <c r="C80" s="13">
        <f>SUM(C48:C79)</f>
        <v>1</v>
      </c>
      <c r="D80" s="12">
        <f>SUM(D48:D79)</f>
        <v>75</v>
      </c>
      <c r="E80" s="13">
        <f>SUM(E48:E79)</f>
        <v>1</v>
      </c>
      <c r="F80" s="12">
        <f>SUM(F48:F79)</f>
        <v>18</v>
      </c>
      <c r="G80" s="13">
        <f>SUM(G48:G79)</f>
        <v>1</v>
      </c>
      <c r="H80" s="12">
        <f>SUM(H48:H79)</f>
        <v>40</v>
      </c>
      <c r="I80" s="13">
        <f>SUM(I48:I79)</f>
        <v>1</v>
      </c>
      <c r="J80" s="12">
        <f>SUM(J48:J79)</f>
        <v>58</v>
      </c>
      <c r="K80" s="13">
        <f>SUM(K48:K79)</f>
        <v>1.4499999999999997</v>
      </c>
      <c r="L80" s="12">
        <f>SUM(L48:L79)</f>
        <v>54</v>
      </c>
      <c r="M80" s="13">
        <f>SUM(M48:M79)</f>
        <v>1</v>
      </c>
      <c r="N80" s="12">
        <f>SUM(N48:N79)</f>
        <v>37</v>
      </c>
      <c r="O80" s="13">
        <f>SUM(O48:O79)</f>
        <v>1</v>
      </c>
      <c r="P80" s="12">
        <f>SUM(P48:P79)</f>
        <v>8</v>
      </c>
      <c r="Q80" s="13">
        <f>SUM(Q48:Q79)</f>
        <v>1</v>
      </c>
      <c r="R80" s="12">
        <f>SUM(R48:R79)</f>
        <v>35</v>
      </c>
      <c r="S80" s="13">
        <f>SUM(S48:S79)</f>
        <v>1</v>
      </c>
      <c r="T80" s="12">
        <f t="shared" ref="T80" si="40">B80+D80+F80+H80+J80+L80+N80+P80+R80</f>
        <v>346</v>
      </c>
      <c r="U80" s="13">
        <f t="shared" ref="U80" si="41">T80/$T$80</f>
        <v>1</v>
      </c>
    </row>
    <row r="81" spans="1:21" x14ac:dyDescent="0.25">
      <c r="A81" s="44"/>
      <c r="B81" s="44"/>
      <c r="C81" s="45"/>
      <c r="D81" s="44"/>
      <c r="E81" s="45"/>
      <c r="F81" s="44"/>
      <c r="G81" s="45"/>
      <c r="H81" s="44"/>
      <c r="I81" s="45"/>
      <c r="J81" s="44"/>
      <c r="K81" s="45"/>
      <c r="L81" s="44"/>
      <c r="M81" s="45"/>
      <c r="N81" s="44"/>
      <c r="O81" s="45"/>
      <c r="P81" s="44"/>
      <c r="Q81" s="45"/>
      <c r="R81" s="44"/>
      <c r="S81" s="45"/>
      <c r="T81" s="44"/>
      <c r="U81" s="45"/>
    </row>
    <row r="82" spans="1:21" x14ac:dyDescent="0.25">
      <c r="A82" s="44"/>
      <c r="B82" s="44"/>
      <c r="C82" s="45"/>
      <c r="D82" s="44"/>
      <c r="E82" s="45"/>
      <c r="F82" s="44"/>
      <c r="G82" s="45"/>
      <c r="H82" s="44"/>
      <c r="I82" s="45"/>
      <c r="J82" s="44"/>
      <c r="K82" s="45"/>
      <c r="L82" s="44"/>
      <c r="M82" s="45"/>
      <c r="N82" s="44"/>
      <c r="O82" s="45"/>
      <c r="P82" s="44"/>
      <c r="Q82" s="45"/>
      <c r="R82" s="44"/>
      <c r="S82" s="45"/>
      <c r="T82" s="44"/>
      <c r="U82" s="45"/>
    </row>
    <row r="83" spans="1:21" x14ac:dyDescent="0.25">
      <c r="A83" s="5" t="s">
        <v>47</v>
      </c>
    </row>
    <row r="88" spans="1:21" ht="15.75" x14ac:dyDescent="0.25">
      <c r="G88" s="42" t="s">
        <v>59</v>
      </c>
    </row>
    <row r="89" spans="1:21" ht="15.75" x14ac:dyDescent="0.25">
      <c r="G89" s="43" t="s">
        <v>60</v>
      </c>
    </row>
    <row r="90" spans="1:21" ht="15.75" x14ac:dyDescent="0.25">
      <c r="E90" s="43" t="s">
        <v>61</v>
      </c>
    </row>
    <row r="138" ht="12" customHeight="1" x14ac:dyDescent="0.25"/>
  </sheetData>
  <mergeCells count="64">
    <mergeCell ref="A2:U2"/>
    <mergeCell ref="A16:U16"/>
    <mergeCell ref="A17:U17"/>
    <mergeCell ref="A18:U18"/>
    <mergeCell ref="A31:U31"/>
    <mergeCell ref="A30:U30"/>
    <mergeCell ref="A29:U29"/>
    <mergeCell ref="A19:A21"/>
    <mergeCell ref="B19:I19"/>
    <mergeCell ref="T19:U20"/>
    <mergeCell ref="B20:C20"/>
    <mergeCell ref="D20:E20"/>
    <mergeCell ref="F20:G20"/>
    <mergeCell ref="H20:I20"/>
    <mergeCell ref="J20:K20"/>
    <mergeCell ref="L20:M20"/>
    <mergeCell ref="A3:U3"/>
    <mergeCell ref="A4:U4"/>
    <mergeCell ref="A44:U44"/>
    <mergeCell ref="A43:U43"/>
    <mergeCell ref="A42:U42"/>
    <mergeCell ref="R6:S6"/>
    <mergeCell ref="J5:S5"/>
    <mergeCell ref="R20:S20"/>
    <mergeCell ref="J19:S19"/>
    <mergeCell ref="A32:A34"/>
    <mergeCell ref="T32:U33"/>
    <mergeCell ref="B33:C33"/>
    <mergeCell ref="D33:E33"/>
    <mergeCell ref="F33:G33"/>
    <mergeCell ref="H33:I33"/>
    <mergeCell ref="B32:I32"/>
    <mergeCell ref="A45:A47"/>
    <mergeCell ref="T45:U46"/>
    <mergeCell ref="F46:G46"/>
    <mergeCell ref="D46:E46"/>
    <mergeCell ref="B46:C46"/>
    <mergeCell ref="B45:I45"/>
    <mergeCell ref="L46:M46"/>
    <mergeCell ref="J46:K46"/>
    <mergeCell ref="R46:S46"/>
    <mergeCell ref="J45:S45"/>
    <mergeCell ref="P46:Q46"/>
    <mergeCell ref="N46:O46"/>
    <mergeCell ref="H46:I46"/>
    <mergeCell ref="J33:K33"/>
    <mergeCell ref="L33:M33"/>
    <mergeCell ref="N33:O33"/>
    <mergeCell ref="P33:Q33"/>
    <mergeCell ref="R33:S33"/>
    <mergeCell ref="K32:S32"/>
    <mergeCell ref="N20:O20"/>
    <mergeCell ref="P20:Q20"/>
    <mergeCell ref="A5:A7"/>
    <mergeCell ref="B5:I5"/>
    <mergeCell ref="T5:U6"/>
    <mergeCell ref="B6:C6"/>
    <mergeCell ref="D6:E6"/>
    <mergeCell ref="F6:G6"/>
    <mergeCell ref="H6:I6"/>
    <mergeCell ref="J6:K6"/>
    <mergeCell ref="L6:M6"/>
    <mergeCell ref="N6:O6"/>
    <mergeCell ref="P6:Q6"/>
  </mergeCells>
  <phoneticPr fontId="11" type="noConversion"/>
  <printOptions horizontalCentered="1"/>
  <pageMargins left="0.23622047244094491" right="0.23622047244094491" top="0.74803149606299213" bottom="1.1417322834645669" header="0.31496062992125984" footer="0.31496062992125984"/>
  <pageSetup paperSize="9" scale="72" orientation="landscape" horizontalDpi="360" verticalDpi="360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</vt:lpstr>
      <vt:lpstr>'ENERO-MARZO'!Área_de_impresión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Alfredo Abel</cp:lastModifiedBy>
  <cp:lastPrinted>2024-04-12T14:22:44Z</cp:lastPrinted>
  <dcterms:created xsi:type="dcterms:W3CDTF">2022-07-11T13:01:47Z</dcterms:created>
  <dcterms:modified xsi:type="dcterms:W3CDTF">2024-04-12T14:23:58Z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